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a_delovni_zvezek"/>
  <bookViews>
    <workbookView xWindow="-15" yWindow="45" windowWidth="14400" windowHeight="12945" tabRatio="471"/>
  </bookViews>
  <sheets>
    <sheet name="Dnevna časovnica" sheetId="2" r:id="rId1"/>
    <sheet name="Izračun letne urne postavke" sheetId="3" r:id="rId2"/>
  </sheets>
  <definedNames>
    <definedName name="_MES1">'Dnevna časovnica'!$I$21</definedName>
    <definedName name="BOL">'Dnevna časovnica'!$L$175</definedName>
    <definedName name="BOL_PR">'Dnevna časovnica'!$AH$140</definedName>
    <definedName name="BRUTO">'Dnevna časovnica'!$L$160</definedName>
    <definedName name="BRUTO_LETNI">'Dnevna časovnica'!$L$159</definedName>
    <definedName name="DDOWN">'Dnevna časovnica'!$AL$28:INDEX('Dnevna časovnica'!$AL$28:$AL$51,COUNTIF('Dnevna časovnica'!$AL$28:$AL$51,"?*"))</definedName>
    <definedName name="DDOWN2">'Dnevna časovnica'!$HL$28:INDEX('Dnevna časovnica'!$HL$28:$HL$51,COUNTIF('Dnevna časovnica'!$HL$28:$HL$51,"?*"))</definedName>
    <definedName name="DDW_DS">'Dnevna časovnica'!$EA$28:INDEX('Dnevna časovnica'!$EA$28:$EA$45,COUNTIF('Dnevna časovnica'!$EA$28:$EA$45,"?*"))</definedName>
    <definedName name="DDWN_DS">'Dnevna časovnica'!$EA$28:INDEX('Dnevna časovnica'!$EA$28:$EA$53,COUNTIF('Dnevna časovnica'!$EA$28:$EA$53,"?*"))</definedName>
    <definedName name="DODNAD_RD">'Dnevna časovnica'!$BF$48</definedName>
    <definedName name="DODNAD1">'Dnevna časovnica'!$BF$28</definedName>
    <definedName name="DODNAD10">'Dnevna časovnica'!$BF$39</definedName>
    <definedName name="DODNAD11">'Dnevna časovnica'!$BF$40</definedName>
    <definedName name="DODNAD12">'Dnevna časovnica'!$BF$41</definedName>
    <definedName name="DODNAD13">'Dnevna časovnica'!$BF$42</definedName>
    <definedName name="DODNAD14">'Dnevna časovnica'!$BF$43</definedName>
    <definedName name="DODNAD15">'Dnevna časovnica'!$BF$44</definedName>
    <definedName name="DODNAD16">'Dnevna časovnica'!$BF$45</definedName>
    <definedName name="DODNAD17">'Dnevna časovnica'!$BF$46</definedName>
    <definedName name="DODNAD18">'Dnevna časovnica'!$BF$47</definedName>
    <definedName name="DODNAD2">'Dnevna časovnica'!$BF$31</definedName>
    <definedName name="DODNAD3">'Dnevna časovnica'!$BF$32</definedName>
    <definedName name="DODNAD4">'Dnevna časovnica'!$BF$33</definedName>
    <definedName name="DODNAD5">'Dnevna časovnica'!$BF$34</definedName>
    <definedName name="DODNAD6">'Dnevna časovnica'!$BF$35</definedName>
    <definedName name="DODNAD7">'Dnevna časovnica'!$BF$36</definedName>
    <definedName name="DODNAD8">'Dnevna časovnica'!$BF$37</definedName>
    <definedName name="DODNAD9">'Dnevna časovnica'!$BF$38</definedName>
    <definedName name="DS_HRPOST">#REF!</definedName>
    <definedName name="EUR_NADUR">'Dnevna časovnica'!$L$161</definedName>
    <definedName name="HR_POSTAVKA">'Dnevna časovnica'!$L$177</definedName>
    <definedName name="LETNA_HR_POSTAVKA">'Dnevna časovnica'!$L$179</definedName>
    <definedName name="MES">'Dnevna časovnica'!$I$21</definedName>
    <definedName name="MES_FOND_HR">'Dnevna časovnica'!$L$174</definedName>
    <definedName name="Nadure">'Dnevna časovnica'!$BE$51</definedName>
    <definedName name="Nadure_Redno">'Dnevna časovnica'!$BE$48</definedName>
    <definedName name="Nadurno1">'Dnevna časovnica'!$BE$28</definedName>
    <definedName name="Nadurno10">'Dnevna časovnica'!$BE$39</definedName>
    <definedName name="Nadurno11">'Dnevna časovnica'!$BE$40</definedName>
    <definedName name="Nadurno12">'Dnevna časovnica'!$BE$41</definedName>
    <definedName name="Nadurno13">'Dnevna časovnica'!$BE$42</definedName>
    <definedName name="Nadurno14">'Dnevna časovnica'!$BE$43</definedName>
    <definedName name="Nadurno15">'Dnevna časovnica'!$BE$44</definedName>
    <definedName name="Nadurno16">'Dnevna časovnica'!$BE$45</definedName>
    <definedName name="Nadurno17">'Dnevna časovnica'!$BE$46</definedName>
    <definedName name="Nadurno18">'Dnevna časovnica'!$BE$47</definedName>
    <definedName name="Nadurno2">'Dnevna časovnica'!$BE$31</definedName>
    <definedName name="Nadurno3">'Dnevna časovnica'!$BE$32</definedName>
    <definedName name="Nadurno4">'Dnevna časovnica'!$BE$33</definedName>
    <definedName name="Nadurno5">'Dnevna časovnica'!$BE$34</definedName>
    <definedName name="Nadurno6">'Dnevna časovnica'!$BE$35</definedName>
    <definedName name="Nadurno7">'Dnevna časovnica'!$BE$36</definedName>
    <definedName name="Nadurno8">'Dnevna časovnica'!$BE$37</definedName>
    <definedName name="Nadurno9">'Dnevna časovnica'!$BE$38</definedName>
    <definedName name="NEREF">'Dnevna časovnica'!$K$140</definedName>
    <definedName name="_xlnm.Print_Area" localSheetId="0">'Dnevna časovnica'!$B$2:$AN$230</definedName>
    <definedName name="_xlnm.Print_Area" localSheetId="1">'Izračun letne urne postavke'!$B$2:$AN$81</definedName>
    <definedName name="PR_HR">'Dnevna časovnica'!$R$191</definedName>
    <definedName name="PR_HR10">'Dnevna časovnica'!$R$209</definedName>
    <definedName name="PR_HR11">'Dnevna časovnica'!$R$211</definedName>
    <definedName name="PR_HR12">'Dnevna časovnica'!$R$213</definedName>
    <definedName name="PR_HR13">'Dnevna časovnica'!$R$215</definedName>
    <definedName name="PR_HR14">'Dnevna časovnica'!$R$217</definedName>
    <definedName name="PR_HR15">'Dnevna časovnica'!$R$219</definedName>
    <definedName name="PR_HR16">'Dnevna časovnica'!$R$221</definedName>
    <definedName name="PR_HR17">'Dnevna časovnica'!$R$223</definedName>
    <definedName name="PR_HR18">'Dnevna časovnica'!$R$225</definedName>
    <definedName name="PR_HR2">'Dnevna časovnica'!$R$193</definedName>
    <definedName name="PR_HR3">'Dnevna časovnica'!$R$195</definedName>
    <definedName name="PR_HR4">'Dnevna časovnica'!$R$197</definedName>
    <definedName name="PR_HR5">'Dnevna časovnica'!$R$199</definedName>
    <definedName name="PR_HR6">'Dnevna časovnica'!$R$201</definedName>
    <definedName name="PR_HR7">'Dnevna časovnica'!$R$203</definedName>
    <definedName name="PR_HR8">'Dnevna časovnica'!$R$205</definedName>
    <definedName name="PR_HR9">'Dnevna časovnica'!$R$207</definedName>
    <definedName name="PROJEKTI">'Dnevna časovnica'!$E$28:INDEX('Dnevna časovnica'!$E$28:$E$47,COUNTIF('Dnevna časovnica'!$E$28:$E$47,"?*"))</definedName>
    <definedName name="REDNE_PRHR_1">'Dnevna časovnica'!$BD$28</definedName>
    <definedName name="REDNE_PRHR_10">'Dnevna časovnica'!$BD$39</definedName>
    <definedName name="REDNE_PRHR_11">'Dnevna časovnica'!$BD$40</definedName>
    <definedName name="REDNE_PRHR_12">'Dnevna časovnica'!$BD$41</definedName>
    <definedName name="REDNE_PRHR_13">'Dnevna časovnica'!$BD$42</definedName>
    <definedName name="REDNE_PRHR_14">'Dnevna časovnica'!$BD$43</definedName>
    <definedName name="REDNE_PRHR_15">'Dnevna časovnica'!$BD$44</definedName>
    <definedName name="REDNE_PRHR_16">'Dnevna časovnica'!$BD$45</definedName>
    <definedName name="REDNE_PRHR_17">'Dnevna časovnica'!$BD$46</definedName>
    <definedName name="REDNE_PRHR_2">'Dnevna časovnica'!$BD$31</definedName>
    <definedName name="REDNE_PRHR_3">'Dnevna časovnica'!$BD$32</definedName>
    <definedName name="REDNE_PRHR_4">'Dnevna časovnica'!$BD$33</definedName>
    <definedName name="REDNE_PRHR_5">'Dnevna časovnica'!$BD$34</definedName>
    <definedName name="REDNE_PRHR_6">'Dnevna časovnica'!$BD$35</definedName>
    <definedName name="REDNE_PRHR_7">'Dnevna časovnica'!$BD$36</definedName>
    <definedName name="REDNE_PRHR_8">'Dnevna časovnica'!$BD$37</definedName>
    <definedName name="REDNE_PRHR_9">'Dnevna časovnica'!$BD$38</definedName>
    <definedName name="REF">'Dnevna časovnica'!$K$141</definedName>
    <definedName name="RU">'Dnevna časovnica'!$AC$135</definedName>
    <definedName name="skupaj">'Dnevna časovnica'!$L$172</definedName>
  </definedNames>
  <calcPr calcId="145621"/>
</workbook>
</file>

<file path=xl/calcChain.xml><?xml version="1.0" encoding="utf-8"?>
<calcChain xmlns="http://schemas.openxmlformats.org/spreadsheetml/2006/main">
  <c r="BE48" i="2" l="1"/>
  <c r="R189" i="2" s="1"/>
  <c r="BE47" i="2"/>
  <c r="BD48" i="2"/>
  <c r="AH4" i="2" l="1"/>
  <c r="AH3" i="2"/>
  <c r="HK29" i="2" l="1"/>
  <c r="HK30" i="2"/>
  <c r="HK31" i="2"/>
  <c r="HK32" i="2"/>
  <c r="HK33" i="2"/>
  <c r="HK34" i="2"/>
  <c r="HK35" i="2"/>
  <c r="HK36" i="2"/>
  <c r="HK37" i="2"/>
  <c r="HK38" i="2"/>
  <c r="HK39" i="2"/>
  <c r="HK40" i="2"/>
  <c r="HK41" i="2"/>
  <c r="HK42" i="2"/>
  <c r="HK43" i="2"/>
  <c r="HK44" i="2"/>
  <c r="HK45" i="2"/>
  <c r="HK46" i="2"/>
  <c r="HK47" i="2"/>
  <c r="HK28" i="2"/>
  <c r="HL29" i="2" l="1" a="1"/>
  <c r="HL29" i="2" s="1"/>
  <c r="HL28" i="2" a="1"/>
  <c r="HL28" i="2" s="1"/>
  <c r="HL53" i="2" a="1"/>
  <c r="HL53" i="2" s="1"/>
  <c r="HL51" i="2" a="1"/>
  <c r="HL51" i="2" s="1"/>
  <c r="HL50" i="2" a="1"/>
  <c r="HL50" i="2" s="1"/>
  <c r="HL48" i="2" a="1"/>
  <c r="HL48" i="2" s="1"/>
  <c r="HL46" i="2" a="1"/>
  <c r="HL46" i="2" s="1"/>
  <c r="HL44" i="2" a="1"/>
  <c r="HL44" i="2" s="1"/>
  <c r="HL42" i="2" a="1"/>
  <c r="HL42" i="2" s="1"/>
  <c r="HL40" i="2" a="1"/>
  <c r="HL40" i="2" s="1"/>
  <c r="HL38" i="2" a="1"/>
  <c r="HL38" i="2" s="1"/>
  <c r="HL36" i="2" a="1"/>
  <c r="HL36" i="2" s="1"/>
  <c r="HL34" i="2" a="1"/>
  <c r="HL34" i="2" s="1"/>
  <c r="HL32" i="2" a="1"/>
  <c r="HL32" i="2" s="1"/>
  <c r="HL30" i="2" a="1"/>
  <c r="HL30" i="2" s="1"/>
  <c r="HL52" i="2" a="1"/>
  <c r="HL52" i="2" s="1"/>
  <c r="HL49" i="2" a="1"/>
  <c r="HL49" i="2" s="1"/>
  <c r="HL47" i="2" a="1"/>
  <c r="HL47" i="2" s="1"/>
  <c r="HL45" i="2" a="1"/>
  <c r="HL45" i="2" s="1"/>
  <c r="HL43" i="2" a="1"/>
  <c r="HL43" i="2" s="1"/>
  <c r="HL41" i="2" a="1"/>
  <c r="HL41" i="2" s="1"/>
  <c r="HL39" i="2" a="1"/>
  <c r="HL39" i="2" s="1"/>
  <c r="HL37" i="2" a="1"/>
  <c r="HL37" i="2" s="1"/>
  <c r="HL35" i="2" a="1"/>
  <c r="HL35" i="2" s="1"/>
  <c r="HL33" i="2" a="1"/>
  <c r="HL33" i="2" s="1"/>
  <c r="HL31" i="2" a="1"/>
  <c r="HL31" i="2" s="1"/>
  <c r="AG47" i="2"/>
  <c r="AG46" i="2"/>
  <c r="AG45" i="2"/>
  <c r="AG44" i="2"/>
  <c r="AG43" i="2"/>
  <c r="AG42" i="2"/>
  <c r="AG41" i="2"/>
  <c r="AG40" i="2"/>
  <c r="AG39" i="2"/>
  <c r="AG38" i="2"/>
  <c r="AG37" i="2"/>
  <c r="AG36" i="2"/>
  <c r="AG35" i="2"/>
  <c r="AG34" i="2"/>
  <c r="AG33" i="2"/>
  <c r="AG32" i="2"/>
  <c r="AG30" i="2"/>
  <c r="AG29" i="2"/>
  <c r="HM27" i="2" l="1" a="1"/>
  <c r="HM27" i="2" s="1"/>
  <c r="E33" i="3"/>
  <c r="E35" i="3" s="1"/>
  <c r="E37" i="3" s="1"/>
  <c r="E39" i="3" s="1"/>
  <c r="E41" i="3" s="1"/>
  <c r="E43" i="3" s="1"/>
  <c r="E45" i="3" s="1"/>
  <c r="E47" i="3" s="1"/>
  <c r="E49" i="3" s="1"/>
  <c r="E51" i="3" s="1"/>
  <c r="E53" i="3" s="1"/>
  <c r="E55" i="3" s="1"/>
  <c r="J22" i="3" l="1"/>
  <c r="Q55" i="3" l="1"/>
  <c r="Q53" i="3"/>
  <c r="Q51" i="3"/>
  <c r="Q49" i="3"/>
  <c r="Q47" i="3"/>
  <c r="Q45" i="3"/>
  <c r="Q43" i="3"/>
  <c r="Q41" i="3"/>
  <c r="Q39" i="3"/>
  <c r="Q37" i="3"/>
  <c r="Q35" i="3"/>
  <c r="Q33" i="3"/>
  <c r="AG31" i="2" l="1"/>
  <c r="AG28" i="2"/>
  <c r="J13" i="3" l="1"/>
  <c r="J17" i="3"/>
  <c r="E71" i="3" s="1"/>
  <c r="J16" i="3"/>
  <c r="J15" i="3"/>
  <c r="J14" i="3"/>
  <c r="AI55" i="3" l="1"/>
  <c r="AI53" i="3"/>
  <c r="AI51" i="3"/>
  <c r="AI49" i="3"/>
  <c r="AI47" i="3"/>
  <c r="AI45" i="3"/>
  <c r="AI43" i="3"/>
  <c r="AI41" i="3"/>
  <c r="AI39" i="3"/>
  <c r="AI37" i="3"/>
  <c r="AI35" i="3"/>
  <c r="AI33" i="3"/>
  <c r="D12" i="3"/>
  <c r="AI57" i="3" l="1"/>
  <c r="AI59" i="3" s="1"/>
  <c r="R161" i="2"/>
  <c r="D161" i="2" l="1" a="1"/>
  <c r="D161" i="2" s="1"/>
  <c r="AI137" i="2" l="1"/>
  <c r="F54" i="2" l="1"/>
  <c r="AC25" i="2" l="1"/>
  <c r="DZ31" i="2" l="1"/>
  <c r="DZ32" i="2"/>
  <c r="DZ33" i="2"/>
  <c r="DZ34" i="2"/>
  <c r="DZ35" i="2"/>
  <c r="DZ36" i="2"/>
  <c r="DZ37" i="2"/>
  <c r="DZ38" i="2"/>
  <c r="DZ39" i="2"/>
  <c r="DZ40" i="2"/>
  <c r="DZ41" i="2"/>
  <c r="DZ42" i="2"/>
  <c r="DZ43" i="2"/>
  <c r="DZ44" i="2"/>
  <c r="DZ45" i="2"/>
  <c r="DZ30" i="2"/>
  <c r="DZ29" i="2"/>
  <c r="DZ28" i="2"/>
  <c r="EA29" i="2" l="1" a="1"/>
  <c r="EA29" i="2" s="1"/>
  <c r="EA40" i="2" a="1"/>
  <c r="EA40" i="2" s="1"/>
  <c r="EA31" i="2" a="1"/>
  <c r="EA31" i="2" s="1"/>
  <c r="EA28" i="2" a="1"/>
  <c r="EA28" i="2" s="1"/>
  <c r="EA42" i="2" a="1"/>
  <c r="EA42" i="2" s="1"/>
  <c r="EA36" i="2" a="1"/>
  <c r="EA36" i="2" s="1"/>
  <c r="EA33" i="2" a="1"/>
  <c r="EA33" i="2" s="1"/>
  <c r="EA30" i="2" a="1"/>
  <c r="EA30" i="2" s="1"/>
  <c r="EA44" i="2" a="1"/>
  <c r="EA44" i="2" s="1"/>
  <c r="EA41" i="2" a="1"/>
  <c r="EA41" i="2" s="1"/>
  <c r="EA38" i="2" a="1"/>
  <c r="EA38" i="2" s="1"/>
  <c r="EA34" i="2" a="1"/>
  <c r="EA34" i="2" s="1"/>
  <c r="EA43" i="2" a="1"/>
  <c r="EA43" i="2" s="1"/>
  <c r="EA37" i="2" a="1"/>
  <c r="EA37" i="2" s="1"/>
  <c r="EA45" i="2" a="1"/>
  <c r="EA45" i="2" s="1"/>
  <c r="EA39" i="2" a="1"/>
  <c r="EA39" i="2" s="1"/>
  <c r="EA35" i="2" a="1"/>
  <c r="EA35" i="2" s="1"/>
  <c r="EA32" i="2" a="1"/>
  <c r="EA32" i="2" s="1"/>
  <c r="L167" i="2"/>
  <c r="EA27" i="2" l="1" a="1"/>
  <c r="EA27" i="2" s="1"/>
  <c r="EM191" i="2"/>
  <c r="EI193" i="2"/>
  <c r="DR55" i="2" l="1"/>
  <c r="DR56" i="2"/>
  <c r="DR57" i="2"/>
  <c r="DR58" i="2"/>
  <c r="DR59" i="2"/>
  <c r="DR60" i="2"/>
  <c r="DR61" i="2"/>
  <c r="DR62" i="2"/>
  <c r="DR63" i="2"/>
  <c r="DR64" i="2"/>
  <c r="DR65" i="2"/>
  <c r="DR66" i="2"/>
  <c r="DR67" i="2"/>
  <c r="DR68" i="2"/>
  <c r="DR69" i="2"/>
  <c r="DR70" i="2"/>
  <c r="DR71" i="2"/>
  <c r="DR72" i="2"/>
  <c r="DR73" i="2"/>
  <c r="DR74" i="2"/>
  <c r="DR75" i="2"/>
  <c r="DR76" i="2"/>
  <c r="DR77" i="2"/>
  <c r="DR78" i="2"/>
  <c r="DR79" i="2"/>
  <c r="DR80" i="2"/>
  <c r="DR81" i="2"/>
  <c r="DR82" i="2"/>
  <c r="DR83" i="2"/>
  <c r="DR84" i="2"/>
  <c r="DR85" i="2"/>
  <c r="DR86" i="2"/>
  <c r="DR87" i="2"/>
  <c r="DR88" i="2"/>
  <c r="DR89" i="2"/>
  <c r="DR90" i="2"/>
  <c r="DR91" i="2"/>
  <c r="DR92" i="2"/>
  <c r="DR93" i="2"/>
  <c r="DR94" i="2"/>
  <c r="DR95" i="2"/>
  <c r="DR96" i="2"/>
  <c r="DR97" i="2"/>
  <c r="DR98" i="2"/>
  <c r="DR99" i="2"/>
  <c r="DR100" i="2"/>
  <c r="DR101" i="2"/>
  <c r="DR102" i="2"/>
  <c r="DR103" i="2"/>
  <c r="DR104" i="2"/>
  <c r="DR105" i="2"/>
  <c r="DR106" i="2"/>
  <c r="DR107" i="2"/>
  <c r="DR108" i="2"/>
  <c r="DR109" i="2"/>
  <c r="DR110" i="2"/>
  <c r="DR111" i="2"/>
  <c r="DR112" i="2"/>
  <c r="DR113" i="2"/>
  <c r="DR114" i="2"/>
  <c r="DR115" i="2"/>
  <c r="DR116" i="2"/>
  <c r="DR117" i="2"/>
  <c r="DR118" i="2"/>
  <c r="DR119" i="2"/>
  <c r="DR120" i="2"/>
  <c r="DR121" i="2"/>
  <c r="DR122" i="2"/>
  <c r="DR123" i="2"/>
  <c r="DR124" i="2"/>
  <c r="DR125" i="2"/>
  <c r="DR126" i="2"/>
  <c r="DR54" i="2"/>
  <c r="DR127" i="2"/>
  <c r="DR128" i="2"/>
  <c r="DR129" i="2"/>
  <c r="DR130" i="2"/>
  <c r="DR131" i="2"/>
  <c r="DR132" i="2"/>
  <c r="DR133" i="2"/>
  <c r="DR136" i="2"/>
  <c r="F71" i="2" l="1"/>
  <c r="F67" i="2"/>
  <c r="F68" i="2"/>
  <c r="F69" i="2"/>
  <c r="F70" i="2"/>
  <c r="F88" i="2"/>
  <c r="BA85" i="2"/>
  <c r="BA86" i="2"/>
  <c r="BA87" i="2"/>
  <c r="BA88" i="2"/>
  <c r="BA89" i="2"/>
  <c r="BA90" i="2"/>
  <c r="BA91" i="2"/>
  <c r="BA92" i="2"/>
  <c r="BA93" i="2"/>
  <c r="BA94" i="2"/>
  <c r="BA95" i="2"/>
  <c r="BA96" i="2"/>
  <c r="BA97" i="2"/>
  <c r="BA98" i="2"/>
  <c r="BA99" i="2"/>
  <c r="BA100" i="2"/>
  <c r="BA101" i="2"/>
  <c r="BA102" i="2"/>
  <c r="BA103" i="2"/>
  <c r="BA104" i="2"/>
  <c r="BA105" i="2"/>
  <c r="BA106" i="2"/>
  <c r="BA107" i="2"/>
  <c r="BA108" i="2"/>
  <c r="BA109" i="2"/>
  <c r="BA110" i="2"/>
  <c r="BA111" i="2"/>
  <c r="BA112" i="2"/>
  <c r="BA113" i="2"/>
  <c r="BA114" i="2"/>
  <c r="BA115" i="2"/>
  <c r="BA116" i="2"/>
  <c r="BA117" i="2"/>
  <c r="BA118" i="2"/>
  <c r="BA119" i="2"/>
  <c r="BA120" i="2"/>
  <c r="BA121" i="2"/>
  <c r="BA122" i="2"/>
  <c r="BA123" i="2"/>
  <c r="BA124" i="2"/>
  <c r="BA125" i="2"/>
  <c r="BA126" i="2"/>
  <c r="BA127" i="2"/>
  <c r="BA128" i="2"/>
  <c r="BA129" i="2"/>
  <c r="BA130" i="2"/>
  <c r="BA131" i="2"/>
  <c r="BA132" i="2"/>
  <c r="BA133" i="2"/>
  <c r="BE133" i="2" l="1"/>
  <c r="BE117" i="2"/>
  <c r="BF117" i="2" l="1"/>
  <c r="BF133" i="2"/>
  <c r="BD29" i="2"/>
  <c r="BD30" i="2"/>
  <c r="BD35" i="2"/>
  <c r="BD36" i="2"/>
  <c r="BD37" i="2"/>
  <c r="BD38" i="2"/>
  <c r="BD39" i="2"/>
  <c r="BD40" i="2"/>
  <c r="BD41" i="2"/>
  <c r="BD42" i="2"/>
  <c r="BD43" i="2"/>
  <c r="BD44" i="2"/>
  <c r="BD45" i="2"/>
  <c r="BD46" i="2"/>
  <c r="BD47" i="2"/>
  <c r="BE130" i="2"/>
  <c r="BF130" i="2" s="1"/>
  <c r="BE131" i="2"/>
  <c r="BF131" i="2" s="1"/>
  <c r="BE132" i="2"/>
  <c r="BF132" i="2" s="1"/>
  <c r="BE56" i="2"/>
  <c r="BF56" i="2" s="1"/>
  <c r="BE57" i="2"/>
  <c r="BF57" i="2" s="1"/>
  <c r="BE58" i="2"/>
  <c r="BF58" i="2" s="1"/>
  <c r="BE59" i="2"/>
  <c r="BF59" i="2" s="1"/>
  <c r="BE60" i="2"/>
  <c r="BF60" i="2" s="1"/>
  <c r="BE61" i="2"/>
  <c r="BF61" i="2" s="1"/>
  <c r="BE62" i="2"/>
  <c r="BF62" i="2" s="1"/>
  <c r="BE63" i="2"/>
  <c r="BF63" i="2" s="1"/>
  <c r="BE64" i="2"/>
  <c r="BF64" i="2" s="1"/>
  <c r="BE65" i="2"/>
  <c r="BF65" i="2" s="1"/>
  <c r="BE66" i="2"/>
  <c r="BF66" i="2" s="1"/>
  <c r="BE67" i="2"/>
  <c r="BF67" i="2" s="1"/>
  <c r="BE68" i="2"/>
  <c r="BE69" i="2"/>
  <c r="BF69" i="2" s="1"/>
  <c r="BE70" i="2"/>
  <c r="BF70" i="2" s="1"/>
  <c r="BE71" i="2"/>
  <c r="BD33" i="2" s="1"/>
  <c r="BE72" i="2"/>
  <c r="BF72" i="2" s="1"/>
  <c r="BE73" i="2"/>
  <c r="BF73" i="2" s="1"/>
  <c r="BE74" i="2"/>
  <c r="BF74" i="2" s="1"/>
  <c r="BE75" i="2"/>
  <c r="BF75" i="2" s="1"/>
  <c r="BE76" i="2"/>
  <c r="BF76" i="2" s="1"/>
  <c r="BE77" i="2"/>
  <c r="BF77" i="2" s="1"/>
  <c r="BE78" i="2"/>
  <c r="BF78" i="2" s="1"/>
  <c r="BE79" i="2"/>
  <c r="BF79" i="2" s="1"/>
  <c r="BE80" i="2"/>
  <c r="BF80" i="2" s="1"/>
  <c r="BE81" i="2"/>
  <c r="BF81" i="2" s="1"/>
  <c r="BE82" i="2"/>
  <c r="BF82" i="2" s="1"/>
  <c r="BE83" i="2"/>
  <c r="BF83" i="2" s="1"/>
  <c r="BE84" i="2"/>
  <c r="BF84" i="2" s="1"/>
  <c r="BE85" i="2"/>
  <c r="BF85" i="2" s="1"/>
  <c r="BE86" i="2"/>
  <c r="BF86" i="2" s="1"/>
  <c r="BE87" i="2"/>
  <c r="BF87" i="2" s="1"/>
  <c r="BE88" i="2"/>
  <c r="BF88" i="2" s="1"/>
  <c r="BE89" i="2"/>
  <c r="BF89" i="2" s="1"/>
  <c r="BE90" i="2"/>
  <c r="BF90" i="2" s="1"/>
  <c r="BE91" i="2"/>
  <c r="BF91" i="2" s="1"/>
  <c r="BE92" i="2"/>
  <c r="BF92" i="2" s="1"/>
  <c r="BE93" i="2"/>
  <c r="BF93" i="2" s="1"/>
  <c r="BE94" i="2"/>
  <c r="BF94" i="2" s="1"/>
  <c r="BE95" i="2"/>
  <c r="BF95" i="2" s="1"/>
  <c r="BE96" i="2"/>
  <c r="BF96" i="2" s="1"/>
  <c r="BE97" i="2"/>
  <c r="BF97" i="2" s="1"/>
  <c r="BE98" i="2"/>
  <c r="BF98" i="2" s="1"/>
  <c r="BE99" i="2"/>
  <c r="BF99" i="2" s="1"/>
  <c r="BE100" i="2"/>
  <c r="BF100" i="2" s="1"/>
  <c r="BE101" i="2"/>
  <c r="BF101" i="2" s="1"/>
  <c r="BE102" i="2"/>
  <c r="BF102" i="2" s="1"/>
  <c r="BE103" i="2"/>
  <c r="BF103" i="2" s="1"/>
  <c r="BE104" i="2"/>
  <c r="BF104" i="2" s="1"/>
  <c r="BE105" i="2"/>
  <c r="BF105" i="2" s="1"/>
  <c r="BE106" i="2"/>
  <c r="BF106" i="2" s="1"/>
  <c r="BE107" i="2"/>
  <c r="BF107" i="2" s="1"/>
  <c r="BE108" i="2"/>
  <c r="BF108" i="2" s="1"/>
  <c r="BE109" i="2"/>
  <c r="BF109" i="2" s="1"/>
  <c r="BE110" i="2"/>
  <c r="BF110" i="2" s="1"/>
  <c r="BE111" i="2"/>
  <c r="BF111" i="2" s="1"/>
  <c r="BE112" i="2"/>
  <c r="BF112" i="2" s="1"/>
  <c r="BE113" i="2"/>
  <c r="BF113" i="2" s="1"/>
  <c r="BE114" i="2"/>
  <c r="BF114" i="2" s="1"/>
  <c r="BE115" i="2"/>
  <c r="BF115" i="2" s="1"/>
  <c r="BE116" i="2"/>
  <c r="BF116" i="2" s="1"/>
  <c r="BE118" i="2"/>
  <c r="BF118" i="2" s="1"/>
  <c r="BE119" i="2"/>
  <c r="BF119" i="2" s="1"/>
  <c r="BE120" i="2"/>
  <c r="BF120" i="2" s="1"/>
  <c r="BE121" i="2"/>
  <c r="BF121" i="2" s="1"/>
  <c r="BE122" i="2"/>
  <c r="BF122" i="2" s="1"/>
  <c r="BE123" i="2"/>
  <c r="BF123" i="2" s="1"/>
  <c r="BE124" i="2"/>
  <c r="BF124" i="2" s="1"/>
  <c r="BE125" i="2"/>
  <c r="BF125" i="2" s="1"/>
  <c r="BE126" i="2"/>
  <c r="BF126" i="2" s="1"/>
  <c r="BE127" i="2"/>
  <c r="BF127" i="2" s="1"/>
  <c r="BE128" i="2"/>
  <c r="BF128" i="2" s="1"/>
  <c r="BE129" i="2"/>
  <c r="BF129" i="2" s="1"/>
  <c r="BE54" i="2"/>
  <c r="BF54" i="2" s="1"/>
  <c r="BE55" i="2"/>
  <c r="BE29" i="2"/>
  <c r="BE30" i="2"/>
  <c r="BE31" i="2"/>
  <c r="BE32" i="2"/>
  <c r="BE33" i="2"/>
  <c r="BE34" i="2"/>
  <c r="BE35" i="2"/>
  <c r="BE36" i="2"/>
  <c r="BE37" i="2"/>
  <c r="BE38" i="2"/>
  <c r="BE39" i="2"/>
  <c r="BE40" i="2"/>
  <c r="BE41" i="2"/>
  <c r="BE42" i="2"/>
  <c r="BE43" i="2"/>
  <c r="BE44" i="2"/>
  <c r="BE45" i="2"/>
  <c r="BE46" i="2"/>
  <c r="BE28" i="2"/>
  <c r="BD55" i="2"/>
  <c r="BD56" i="2"/>
  <c r="BD57" i="2"/>
  <c r="BD58" i="2"/>
  <c r="BD59" i="2"/>
  <c r="BD60" i="2"/>
  <c r="BD61" i="2"/>
  <c r="BD62" i="2"/>
  <c r="BD63" i="2"/>
  <c r="BD64" i="2"/>
  <c r="BD65" i="2"/>
  <c r="BD66" i="2"/>
  <c r="BD67" i="2"/>
  <c r="BD68" i="2"/>
  <c r="BD69" i="2"/>
  <c r="BD70" i="2"/>
  <c r="BD71" i="2"/>
  <c r="BD72" i="2"/>
  <c r="BD73" i="2"/>
  <c r="BD74" i="2"/>
  <c r="BD75" i="2"/>
  <c r="BD76" i="2"/>
  <c r="BD77" i="2"/>
  <c r="BD78" i="2"/>
  <c r="BD79" i="2"/>
  <c r="BD80" i="2"/>
  <c r="BD81" i="2"/>
  <c r="BD82" i="2"/>
  <c r="BD83" i="2"/>
  <c r="BD84" i="2"/>
  <c r="BD85" i="2"/>
  <c r="BD86" i="2"/>
  <c r="BD87" i="2"/>
  <c r="BD88" i="2"/>
  <c r="BD89" i="2"/>
  <c r="BD90" i="2"/>
  <c r="BD91" i="2"/>
  <c r="BD92" i="2"/>
  <c r="BD93" i="2"/>
  <c r="BD94" i="2"/>
  <c r="BD95" i="2"/>
  <c r="BD96" i="2"/>
  <c r="BD97" i="2"/>
  <c r="BD98" i="2"/>
  <c r="BD99" i="2"/>
  <c r="BD100" i="2"/>
  <c r="BD101" i="2"/>
  <c r="BD102" i="2"/>
  <c r="BD103" i="2"/>
  <c r="BD104" i="2"/>
  <c r="BD105" i="2"/>
  <c r="BD106" i="2"/>
  <c r="BD107" i="2"/>
  <c r="BD108" i="2"/>
  <c r="BD109" i="2"/>
  <c r="BD110" i="2"/>
  <c r="BD111" i="2"/>
  <c r="BD112" i="2"/>
  <c r="BD113" i="2"/>
  <c r="BD114" i="2"/>
  <c r="BD115" i="2"/>
  <c r="BD116" i="2"/>
  <c r="BD117" i="2"/>
  <c r="BD118" i="2"/>
  <c r="BD119" i="2"/>
  <c r="BD120" i="2"/>
  <c r="BD121" i="2"/>
  <c r="BD122" i="2"/>
  <c r="BD123" i="2"/>
  <c r="BD124" i="2"/>
  <c r="BD125" i="2"/>
  <c r="BD126" i="2"/>
  <c r="BD127" i="2"/>
  <c r="BD128" i="2"/>
  <c r="BD129" i="2"/>
  <c r="BD130" i="2"/>
  <c r="BD131" i="2"/>
  <c r="BD132" i="2"/>
  <c r="BD133" i="2"/>
  <c r="BD54" i="2"/>
  <c r="BE51" i="2" l="1"/>
  <c r="BF27" i="2" s="1"/>
  <c r="BD34" i="2"/>
  <c r="BD28" i="2"/>
  <c r="BF71" i="2"/>
  <c r="BF68" i="2"/>
  <c r="BD32" i="2"/>
  <c r="BF55" i="2"/>
  <c r="BD31" i="2"/>
  <c r="BF39" i="2" l="1"/>
  <c r="BF48" i="2"/>
  <c r="BD51" i="2"/>
  <c r="BF31" i="2"/>
  <c r="BF36" i="2"/>
  <c r="EE193" i="2"/>
  <c r="EA193" i="2"/>
  <c r="BF28" i="2"/>
  <c r="K161" i="2"/>
  <c r="K138" i="2"/>
  <c r="BF29" i="2" l="1"/>
  <c r="BF34" i="2"/>
  <c r="BF33" i="2"/>
  <c r="BF35" i="2"/>
  <c r="BF44" i="2"/>
  <c r="BF32" i="2"/>
  <c r="BF46" i="2"/>
  <c r="BF41" i="2"/>
  <c r="BF40" i="2"/>
  <c r="BF47" i="2"/>
  <c r="BF38" i="2"/>
  <c r="BF37" i="2"/>
  <c r="BF30" i="2"/>
  <c r="BF43" i="2"/>
  <c r="BF42" i="2"/>
  <c r="BF45" i="2"/>
  <c r="AJ50" i="2"/>
  <c r="AJ54" i="2"/>
  <c r="C56" i="2" l="1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55" i="2"/>
  <c r="F56" i="2"/>
  <c r="F57" i="2"/>
  <c r="F58" i="2"/>
  <c r="F59" i="2"/>
  <c r="F60" i="2"/>
  <c r="F61" i="2"/>
  <c r="F62" i="2"/>
  <c r="F63" i="2"/>
  <c r="F64" i="2"/>
  <c r="F65" i="2"/>
  <c r="F66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55" i="2"/>
  <c r="AH54" i="2"/>
  <c r="AI54" i="2"/>
  <c r="AI55" i="2"/>
  <c r="AI56" i="2"/>
  <c r="AI57" i="2"/>
  <c r="AI58" i="2"/>
  <c r="AI59" i="2"/>
  <c r="AI60" i="2"/>
  <c r="AI61" i="2"/>
  <c r="AI62" i="2"/>
  <c r="AI63" i="2"/>
  <c r="AI64" i="2"/>
  <c r="AI65" i="2"/>
  <c r="AI66" i="2"/>
  <c r="AI67" i="2"/>
  <c r="AI68" i="2"/>
  <c r="AI69" i="2"/>
  <c r="AI70" i="2"/>
  <c r="AI71" i="2"/>
  <c r="AI72" i="2"/>
  <c r="AI73" i="2"/>
  <c r="AI74" i="2"/>
  <c r="AI75" i="2"/>
  <c r="AI76" i="2"/>
  <c r="AI77" i="2"/>
  <c r="AI78" i="2"/>
  <c r="AI79" i="2"/>
  <c r="AI80" i="2"/>
  <c r="AI81" i="2"/>
  <c r="AI82" i="2"/>
  <c r="AI83" i="2"/>
  <c r="AI84" i="2"/>
  <c r="AI85" i="2"/>
  <c r="AI86" i="2"/>
  <c r="AI87" i="2"/>
  <c r="AI88" i="2"/>
  <c r="AI89" i="2"/>
  <c r="AI90" i="2"/>
  <c r="AI91" i="2"/>
  <c r="AI92" i="2"/>
  <c r="AI93" i="2"/>
  <c r="AI94" i="2"/>
  <c r="AI95" i="2"/>
  <c r="AI96" i="2"/>
  <c r="AI97" i="2"/>
  <c r="AI98" i="2"/>
  <c r="AI99" i="2"/>
  <c r="AI100" i="2"/>
  <c r="AI101" i="2"/>
  <c r="AI102" i="2"/>
  <c r="AI103" i="2"/>
  <c r="AI104" i="2"/>
  <c r="AI105" i="2"/>
  <c r="AI106" i="2"/>
  <c r="AI107" i="2"/>
  <c r="AI108" i="2"/>
  <c r="AI109" i="2"/>
  <c r="AI110" i="2"/>
  <c r="AI111" i="2"/>
  <c r="AI112" i="2"/>
  <c r="AI113" i="2"/>
  <c r="AI114" i="2"/>
  <c r="AI115" i="2"/>
  <c r="AI116" i="2"/>
  <c r="AI117" i="2"/>
  <c r="AI118" i="2"/>
  <c r="AI119" i="2"/>
  <c r="AI120" i="2"/>
  <c r="AI121" i="2"/>
  <c r="AI122" i="2"/>
  <c r="AI123" i="2"/>
  <c r="AI124" i="2"/>
  <c r="AI125" i="2"/>
  <c r="AI126" i="2"/>
  <c r="AI127" i="2"/>
  <c r="AI128" i="2"/>
  <c r="AI129" i="2"/>
  <c r="AI130" i="2"/>
  <c r="AH55" i="2"/>
  <c r="AH56" i="2"/>
  <c r="AH57" i="2"/>
  <c r="AH58" i="2"/>
  <c r="AH59" i="2"/>
  <c r="AH60" i="2"/>
  <c r="AH61" i="2"/>
  <c r="AH62" i="2"/>
  <c r="AH63" i="2"/>
  <c r="AH64" i="2"/>
  <c r="AH65" i="2"/>
  <c r="AH66" i="2"/>
  <c r="AH67" i="2"/>
  <c r="AH68" i="2"/>
  <c r="AH69" i="2"/>
  <c r="AH70" i="2"/>
  <c r="AH71" i="2"/>
  <c r="AH72" i="2"/>
  <c r="AH73" i="2"/>
  <c r="AH74" i="2"/>
  <c r="AH75" i="2"/>
  <c r="AH76" i="2"/>
  <c r="AH77" i="2"/>
  <c r="AH78" i="2"/>
  <c r="AH79" i="2"/>
  <c r="AH80" i="2"/>
  <c r="AH81" i="2"/>
  <c r="AH82" i="2"/>
  <c r="AH83" i="2"/>
  <c r="AH84" i="2"/>
  <c r="AH85" i="2"/>
  <c r="AH86" i="2"/>
  <c r="AH87" i="2"/>
  <c r="AH88" i="2"/>
  <c r="AH89" i="2"/>
  <c r="AH90" i="2"/>
  <c r="AH91" i="2"/>
  <c r="AH92" i="2"/>
  <c r="AH93" i="2"/>
  <c r="AH94" i="2"/>
  <c r="AH95" i="2"/>
  <c r="AH96" i="2"/>
  <c r="AH97" i="2"/>
  <c r="AH98" i="2"/>
  <c r="AH99" i="2"/>
  <c r="AH100" i="2"/>
  <c r="AH101" i="2"/>
  <c r="AH102" i="2"/>
  <c r="AH103" i="2"/>
  <c r="AH104" i="2"/>
  <c r="AH105" i="2"/>
  <c r="AH106" i="2"/>
  <c r="AH107" i="2"/>
  <c r="AH108" i="2"/>
  <c r="AH109" i="2"/>
  <c r="AH110" i="2"/>
  <c r="AH111" i="2"/>
  <c r="AH112" i="2"/>
  <c r="AH113" i="2"/>
  <c r="AH114" i="2"/>
  <c r="AH115" i="2"/>
  <c r="AH116" i="2"/>
  <c r="AH117" i="2"/>
  <c r="AH118" i="2"/>
  <c r="AH119" i="2"/>
  <c r="AH120" i="2"/>
  <c r="AH121" i="2"/>
  <c r="AH122" i="2"/>
  <c r="AH123" i="2"/>
  <c r="AH124" i="2"/>
  <c r="AH125" i="2"/>
  <c r="AH126" i="2"/>
  <c r="AH127" i="2"/>
  <c r="AH128" i="2"/>
  <c r="AH129" i="2"/>
  <c r="AH130" i="2"/>
  <c r="AH131" i="2"/>
  <c r="AH132" i="2"/>
  <c r="AH133" i="2"/>
  <c r="D28" i="2"/>
  <c r="D31" i="2" s="1"/>
  <c r="D32" i="2" s="1"/>
  <c r="D33" i="2" s="1"/>
  <c r="D34" i="2" s="1"/>
  <c r="D35" i="2" s="1"/>
  <c r="D36" i="2" s="1"/>
  <c r="D37" i="2" s="1"/>
  <c r="D38" i="2" s="1"/>
  <c r="D39" i="2" s="1"/>
  <c r="D179" i="2" a="1"/>
  <c r="D179" i="2" s="1"/>
  <c r="L179" i="2" s="1"/>
  <c r="AJ51" i="2"/>
  <c r="AJ52" i="2"/>
  <c r="AJ53" i="2"/>
  <c r="K141" i="2" s="1"/>
  <c r="Q50" i="2"/>
  <c r="AZ31" i="2"/>
  <c r="AZ28" i="2"/>
  <c r="D207" i="2"/>
  <c r="D205" i="2"/>
  <c r="AK29" i="2"/>
  <c r="AK30" i="2"/>
  <c r="AK31" i="2"/>
  <c r="AK32" i="2"/>
  <c r="AK33" i="2"/>
  <c r="AK34" i="2"/>
  <c r="AK35" i="2"/>
  <c r="AK36" i="2"/>
  <c r="AK37" i="2"/>
  <c r="AK38" i="2"/>
  <c r="AK39" i="2"/>
  <c r="AK40" i="2"/>
  <c r="AK41" i="2"/>
  <c r="AK42" i="2"/>
  <c r="AK43" i="2"/>
  <c r="AK44" i="2"/>
  <c r="AK45" i="2"/>
  <c r="AK46" i="2"/>
  <c r="AK47" i="2"/>
  <c r="AP149" i="2"/>
  <c r="AP54" i="2"/>
  <c r="AH29" i="2"/>
  <c r="AH30" i="2"/>
  <c r="AH31" i="2"/>
  <c r="AH32" i="2"/>
  <c r="AH33" i="2"/>
  <c r="AH34" i="2"/>
  <c r="AH35" i="2"/>
  <c r="AH36" i="2"/>
  <c r="AH37" i="2"/>
  <c r="AH38" i="2"/>
  <c r="AH39" i="2"/>
  <c r="AH40" i="2"/>
  <c r="AH41" i="2"/>
  <c r="AH42" i="2"/>
  <c r="AH43" i="2"/>
  <c r="AH44" i="2"/>
  <c r="AH45" i="2"/>
  <c r="AH46" i="2"/>
  <c r="AH47" i="2"/>
  <c r="AH28" i="2"/>
  <c r="AJ31" i="2"/>
  <c r="AJ32" i="2"/>
  <c r="D223" i="2"/>
  <c r="D209" i="2"/>
  <c r="D211" i="2"/>
  <c r="D213" i="2"/>
  <c r="D215" i="2"/>
  <c r="D217" i="2"/>
  <c r="D219" i="2"/>
  <c r="D221" i="2"/>
  <c r="D225" i="2"/>
  <c r="D203" i="2"/>
  <c r="D201" i="2"/>
  <c r="D199" i="2"/>
  <c r="D197" i="2"/>
  <c r="D195" i="2"/>
  <c r="D193" i="2"/>
  <c r="L163" i="2"/>
  <c r="L172" i="2" s="1"/>
  <c r="D40" i="2"/>
  <c r="D41" i="2"/>
  <c r="D42" i="2"/>
  <c r="D43" i="2"/>
  <c r="D44" i="2"/>
  <c r="D45" i="2"/>
  <c r="D46" i="2"/>
  <c r="D47" i="2"/>
  <c r="AK28" i="2"/>
  <c r="D191" i="2"/>
  <c r="AI27" i="2" a="1"/>
  <c r="AI27" i="2" s="1"/>
  <c r="I22" i="2"/>
  <c r="I21" i="2"/>
  <c r="I155" i="2" l="1"/>
  <c r="I154" i="2" s="1"/>
  <c r="I156" i="2"/>
  <c r="L175" i="2"/>
  <c r="K140" i="2"/>
  <c r="AL29" i="2" a="1"/>
  <c r="AL29" i="2" s="1"/>
  <c r="AL31" i="2" a="1"/>
  <c r="AL31" i="2" s="1"/>
  <c r="AL33" i="2" a="1"/>
  <c r="AL33" i="2" s="1"/>
  <c r="AL35" i="2" a="1"/>
  <c r="AL35" i="2" s="1"/>
  <c r="AL37" i="2" a="1"/>
  <c r="AL37" i="2" s="1"/>
  <c r="AL39" i="2" a="1"/>
  <c r="AL39" i="2" s="1"/>
  <c r="AL41" i="2" a="1"/>
  <c r="AL41" i="2" s="1"/>
  <c r="AL43" i="2" a="1"/>
  <c r="AL43" i="2" s="1"/>
  <c r="AL45" i="2" a="1"/>
  <c r="AL45" i="2" s="1"/>
  <c r="AL47" i="2" a="1"/>
  <c r="AL47" i="2" s="1"/>
  <c r="AL51" i="2" a="1"/>
  <c r="AL51" i="2" s="1"/>
  <c r="AL30" i="2" a="1"/>
  <c r="AL30" i="2" s="1"/>
  <c r="AL32" i="2" a="1"/>
  <c r="AL32" i="2" s="1"/>
  <c r="AL34" i="2" a="1"/>
  <c r="AL34" i="2" s="1"/>
  <c r="AL36" i="2" a="1"/>
  <c r="AL36" i="2" s="1"/>
  <c r="AL38" i="2" a="1"/>
  <c r="AL38" i="2" s="1"/>
  <c r="AL40" i="2" a="1"/>
  <c r="AL40" i="2" s="1"/>
  <c r="AL42" i="2" a="1"/>
  <c r="AL42" i="2" s="1"/>
  <c r="AL44" i="2" a="1"/>
  <c r="AL44" i="2" s="1"/>
  <c r="AL46" i="2" a="1"/>
  <c r="AL46" i="2" s="1"/>
  <c r="AL50" i="2" a="1"/>
  <c r="AL50" i="2" s="1"/>
  <c r="AL28" i="2" a="1"/>
  <c r="AL28" i="2" s="1"/>
  <c r="AQ54" i="2"/>
  <c r="BA54" i="2" s="1"/>
  <c r="AP55" i="2"/>
  <c r="R197" i="2" l="1"/>
  <c r="V197" i="2" s="1"/>
  <c r="K139" i="2"/>
  <c r="R193" i="2"/>
  <c r="R225" i="2"/>
  <c r="V225" i="2" s="1"/>
  <c r="R217" i="2"/>
  <c r="V217" i="2" s="1"/>
  <c r="R209" i="2"/>
  <c r="V209" i="2" s="1"/>
  <c r="R201" i="2"/>
  <c r="V201" i="2" s="1"/>
  <c r="R221" i="2"/>
  <c r="V221" i="2" s="1"/>
  <c r="R213" i="2"/>
  <c r="V213" i="2" s="1"/>
  <c r="R205" i="2"/>
  <c r="V205" i="2" s="1"/>
  <c r="R223" i="2"/>
  <c r="V223" i="2" s="1"/>
  <c r="R215" i="2"/>
  <c r="V215" i="2" s="1"/>
  <c r="R207" i="2"/>
  <c r="V207" i="2" s="1"/>
  <c r="R219" i="2"/>
  <c r="V219" i="2" s="1"/>
  <c r="R211" i="2"/>
  <c r="V211" i="2" s="1"/>
  <c r="R203" i="2"/>
  <c r="V203" i="2" s="1"/>
  <c r="R199" i="2"/>
  <c r="V199" i="2" s="1"/>
  <c r="R191" i="2"/>
  <c r="V191" i="2" s="1"/>
  <c r="R195" i="2"/>
  <c r="V195" i="2" s="1"/>
  <c r="K137" i="2"/>
  <c r="L177" i="2"/>
  <c r="V189" i="2" s="1"/>
  <c r="EK193" i="2"/>
  <c r="EG195" i="2" s="1"/>
  <c r="EG193" i="2"/>
  <c r="EE195" i="2" s="1"/>
  <c r="DU193" i="2"/>
  <c r="E186" i="2"/>
  <c r="AP56" i="2"/>
  <c r="AQ55" i="2"/>
  <c r="BA55" i="2" s="1"/>
  <c r="AR54" i="2"/>
  <c r="AS54" i="2"/>
  <c r="AM24" i="2" a="1"/>
  <c r="AM24" i="2" s="1"/>
  <c r="AM27" i="2" a="1"/>
  <c r="AM27" i="2" s="1"/>
  <c r="V193" i="2" l="1"/>
  <c r="K142" i="2"/>
  <c r="L142" i="2" s="1"/>
  <c r="DV193" i="2"/>
  <c r="DW193" i="2" s="1"/>
  <c r="EM193" i="2"/>
  <c r="EG197" i="2" s="1"/>
  <c r="EP199" i="2"/>
  <c r="EE197" i="2"/>
  <c r="DX193" i="2"/>
  <c r="EC193" i="2"/>
  <c r="EC199" i="2" s="1"/>
  <c r="BG27" i="2"/>
  <c r="BG29" i="2"/>
  <c r="BG47" i="2"/>
  <c r="BG31" i="2"/>
  <c r="BG34" i="2"/>
  <c r="BG28" i="2"/>
  <c r="BG44" i="2"/>
  <c r="BG43" i="2"/>
  <c r="BG46" i="2"/>
  <c r="BG30" i="2"/>
  <c r="BG32" i="2"/>
  <c r="BG45" i="2"/>
  <c r="BG40" i="2"/>
  <c r="BG39" i="2"/>
  <c r="BG42" i="2"/>
  <c r="BG41" i="2"/>
  <c r="BG37" i="2"/>
  <c r="BG36" i="2"/>
  <c r="BG35" i="2"/>
  <c r="BG38" i="2"/>
  <c r="BG33" i="2"/>
  <c r="AS55" i="2"/>
  <c r="AR55" i="2"/>
  <c r="AQ56" i="2"/>
  <c r="BA56" i="2" s="1"/>
  <c r="AP57" i="2"/>
  <c r="R227" i="2" l="1"/>
  <c r="AH203" i="2" s="1"/>
  <c r="EE199" i="2"/>
  <c r="EO199" i="2" s="1"/>
  <c r="V227" i="2"/>
  <c r="DY193" i="2"/>
  <c r="AR56" i="2"/>
  <c r="AS56" i="2"/>
  <c r="AQ57" i="2"/>
  <c r="BA57" i="2" s="1"/>
  <c r="AP58" i="2"/>
  <c r="AH220" i="2" l="1"/>
  <c r="AH192" i="2"/>
  <c r="AH213" i="2"/>
  <c r="AH222" i="2"/>
  <c r="AH199" i="2"/>
  <c r="AH197" i="2"/>
  <c r="AH212" i="2"/>
  <c r="AH218" i="2"/>
  <c r="AH202" i="2"/>
  <c r="AH187" i="2"/>
  <c r="AH215" i="2"/>
  <c r="AH193" i="2"/>
  <c r="AH223" i="2"/>
  <c r="AH200" i="2"/>
  <c r="AH205" i="2"/>
  <c r="AH191" i="2"/>
  <c r="AH188" i="2"/>
  <c r="AH221" i="2"/>
  <c r="AH219" i="2"/>
  <c r="AH210" i="2"/>
  <c r="AH216" i="2"/>
  <c r="AH217" i="2"/>
  <c r="AH196" i="2"/>
  <c r="AH206" i="2"/>
  <c r="AH214" i="2"/>
  <c r="AH201" i="2"/>
  <c r="AH195" i="2"/>
  <c r="AH204" i="2"/>
  <c r="AH209" i="2"/>
  <c r="AH194" i="2"/>
  <c r="AH211" i="2"/>
  <c r="AH207" i="2"/>
  <c r="AH198" i="2"/>
  <c r="AH208" i="2"/>
  <c r="AQ58" i="2"/>
  <c r="BA58" i="2" s="1"/>
  <c r="AP59" i="2"/>
  <c r="AS57" i="2"/>
  <c r="AR57" i="2"/>
  <c r="AQ59" i="2" l="1"/>
  <c r="BA59" i="2" s="1"/>
  <c r="AP60" i="2"/>
  <c r="AS58" i="2"/>
  <c r="AR58" i="2"/>
  <c r="AQ60" i="2" l="1"/>
  <c r="BA60" i="2" s="1"/>
  <c r="AP61" i="2"/>
  <c r="AS59" i="2"/>
  <c r="AR59" i="2"/>
  <c r="AR60" i="2" l="1"/>
  <c r="AS60" i="2"/>
  <c r="AQ61" i="2"/>
  <c r="BA61" i="2" s="1"/>
  <c r="AP62" i="2"/>
  <c r="AQ62" i="2" l="1"/>
  <c r="BA62" i="2" s="1"/>
  <c r="AP63" i="2"/>
  <c r="AR61" i="2"/>
  <c r="AS61" i="2"/>
  <c r="AP64" i="2" l="1"/>
  <c r="AQ63" i="2"/>
  <c r="BA63" i="2" s="1"/>
  <c r="AS62" i="2"/>
  <c r="AR62" i="2"/>
  <c r="AR63" i="2" l="1"/>
  <c r="AS63" i="2"/>
  <c r="AQ64" i="2"/>
  <c r="BA64" i="2" s="1"/>
  <c r="AP65" i="2"/>
  <c r="AS64" i="2" l="1"/>
  <c r="AR64" i="2"/>
  <c r="AQ65" i="2"/>
  <c r="BA65" i="2" s="1"/>
  <c r="AP66" i="2"/>
  <c r="AS65" i="2" l="1"/>
  <c r="AR65" i="2"/>
  <c r="AQ66" i="2"/>
  <c r="BA66" i="2" s="1"/>
  <c r="AP67" i="2"/>
  <c r="AS66" i="2" l="1"/>
  <c r="AR66" i="2"/>
  <c r="AQ67" i="2"/>
  <c r="BA67" i="2" s="1"/>
  <c r="AP68" i="2"/>
  <c r="AR67" i="2" l="1"/>
  <c r="AS67" i="2"/>
  <c r="AP69" i="2"/>
  <c r="AQ68" i="2"/>
  <c r="BA68" i="2" s="1"/>
  <c r="AQ69" i="2" l="1"/>
  <c r="BA69" i="2" s="1"/>
  <c r="AP70" i="2"/>
  <c r="AR68" i="2"/>
  <c r="AS68" i="2"/>
  <c r="AP71" i="2" l="1"/>
  <c r="AQ70" i="2"/>
  <c r="BA70" i="2" s="1"/>
  <c r="AS69" i="2"/>
  <c r="AR69" i="2"/>
  <c r="AS70" i="2" l="1"/>
  <c r="AR70" i="2"/>
  <c r="AQ71" i="2"/>
  <c r="BA71" i="2" s="1"/>
  <c r="AP72" i="2"/>
  <c r="AR71" i="2" l="1"/>
  <c r="AS71" i="2"/>
  <c r="AQ72" i="2"/>
  <c r="BA72" i="2" s="1"/>
  <c r="AP73" i="2"/>
  <c r="AS72" i="2" l="1"/>
  <c r="AR72" i="2"/>
  <c r="AQ73" i="2"/>
  <c r="BA73" i="2" s="1"/>
  <c r="AP74" i="2"/>
  <c r="AS73" i="2" l="1"/>
  <c r="AR73" i="2"/>
  <c r="AQ74" i="2"/>
  <c r="BA74" i="2" s="1"/>
  <c r="AP75" i="2"/>
  <c r="AQ75" i="2" l="1"/>
  <c r="BA75" i="2" s="1"/>
  <c r="AP76" i="2"/>
  <c r="AS74" i="2"/>
  <c r="AR74" i="2"/>
  <c r="AP77" i="2" l="1"/>
  <c r="AQ76" i="2"/>
  <c r="BA76" i="2" s="1"/>
  <c r="AR75" i="2"/>
  <c r="AS75" i="2"/>
  <c r="AS76" i="2" l="1"/>
  <c r="AR76" i="2"/>
  <c r="AP78" i="2"/>
  <c r="AQ77" i="2"/>
  <c r="BA77" i="2" s="1"/>
  <c r="AP79" i="2" l="1"/>
  <c r="AQ78" i="2"/>
  <c r="BA78" i="2" s="1"/>
  <c r="AR77" i="2"/>
  <c r="AS77" i="2"/>
  <c r="AR78" i="2" l="1"/>
  <c r="AS78" i="2"/>
  <c r="AQ79" i="2"/>
  <c r="BA79" i="2" s="1"/>
  <c r="AP80" i="2"/>
  <c r="AR79" i="2" l="1"/>
  <c r="AS79" i="2"/>
  <c r="AQ80" i="2"/>
  <c r="BA80" i="2" s="1"/>
  <c r="AP81" i="2"/>
  <c r="AR80" i="2" l="1"/>
  <c r="AS80" i="2"/>
  <c r="AQ81" i="2"/>
  <c r="BA81" i="2" s="1"/>
  <c r="AP82" i="2"/>
  <c r="AS81" i="2" l="1"/>
  <c r="AR81" i="2"/>
  <c r="AQ82" i="2"/>
  <c r="BA82" i="2" s="1"/>
  <c r="AP83" i="2"/>
  <c r="AS82" i="2" l="1"/>
  <c r="AR82" i="2"/>
  <c r="AP84" i="2"/>
  <c r="AQ83" i="2"/>
  <c r="BA83" i="2" s="1"/>
  <c r="AF83" i="2" s="1"/>
  <c r="AQ84" i="2" l="1"/>
  <c r="BA84" i="2" s="1"/>
  <c r="AF80" i="2" s="1"/>
  <c r="AF58" i="2"/>
  <c r="AF59" i="2"/>
  <c r="AF60" i="2"/>
  <c r="AF55" i="2"/>
  <c r="AF56" i="2"/>
  <c r="AF54" i="2"/>
  <c r="AF57" i="2"/>
  <c r="AF61" i="2"/>
  <c r="AF65" i="2"/>
  <c r="AF62" i="2"/>
  <c r="AF100" i="2"/>
  <c r="AF116" i="2"/>
  <c r="AF132" i="2"/>
  <c r="AF89" i="2"/>
  <c r="AF105" i="2"/>
  <c r="AF121" i="2"/>
  <c r="AF90" i="2"/>
  <c r="AF106" i="2"/>
  <c r="AF122" i="2"/>
  <c r="AF95" i="2"/>
  <c r="AF111" i="2"/>
  <c r="AF127" i="2"/>
  <c r="AF84" i="2"/>
  <c r="AF104" i="2"/>
  <c r="AF120" i="2"/>
  <c r="AF93" i="2"/>
  <c r="AF109" i="2"/>
  <c r="AF125" i="2"/>
  <c r="AF94" i="2"/>
  <c r="AF110" i="2"/>
  <c r="AF126" i="2"/>
  <c r="AF99" i="2"/>
  <c r="AF115" i="2"/>
  <c r="AF131" i="2"/>
  <c r="AF92" i="2"/>
  <c r="AF108" i="2"/>
  <c r="AF124" i="2"/>
  <c r="AF97" i="2"/>
  <c r="AF113" i="2"/>
  <c r="AF129" i="2"/>
  <c r="AF98" i="2"/>
  <c r="AF114" i="2"/>
  <c r="AF130" i="2"/>
  <c r="AF87" i="2"/>
  <c r="AF103" i="2"/>
  <c r="AF119" i="2"/>
  <c r="AF96" i="2"/>
  <c r="AF112" i="2"/>
  <c r="AF128" i="2"/>
  <c r="AF85" i="2"/>
  <c r="AF101" i="2"/>
  <c r="AF117" i="2"/>
  <c r="AF133" i="2"/>
  <c r="AF86" i="2"/>
  <c r="AF102" i="2"/>
  <c r="AF118" i="2"/>
  <c r="AF91" i="2"/>
  <c r="AF107" i="2"/>
  <c r="AF123" i="2"/>
  <c r="AF88" i="2"/>
  <c r="AF71" i="2"/>
  <c r="AR83" i="2"/>
  <c r="AS83" i="2"/>
  <c r="AR84" i="2" l="1"/>
  <c r="AR52" i="2" s="1"/>
  <c r="AF63" i="2"/>
  <c r="AS84" i="2"/>
  <c r="AU73" i="2" s="1" a="1"/>
  <c r="AU73" i="2" s="1"/>
  <c r="AF72" i="2"/>
  <c r="AF75" i="2"/>
  <c r="AF81" i="2"/>
  <c r="AF70" i="2"/>
  <c r="AF73" i="2"/>
  <c r="AF78" i="2"/>
  <c r="AF82" i="2"/>
  <c r="AF66" i="2"/>
  <c r="AF68" i="2"/>
  <c r="AF76" i="2"/>
  <c r="AF79" i="2"/>
  <c r="AF69" i="2"/>
  <c r="AF74" i="2"/>
  <c r="AF77" i="2"/>
  <c r="AF67" i="2"/>
  <c r="AF64" i="2"/>
  <c r="AU66" i="2" l="1" a="1"/>
  <c r="AU66" i="2" s="1"/>
  <c r="AU54" i="2" a="1"/>
  <c r="AU54" i="2" s="1"/>
  <c r="AU58" i="2" a="1"/>
  <c r="AU58" i="2" s="1"/>
  <c r="AU61" i="2" a="1"/>
  <c r="AU61" i="2" s="1"/>
  <c r="AU62" i="2" a="1"/>
  <c r="AU62" i="2" s="1"/>
  <c r="AU57" i="2" a="1"/>
  <c r="AU57" i="2" s="1"/>
  <c r="AU55" i="2" a="1"/>
  <c r="AU55" i="2" s="1"/>
  <c r="AU71" i="2" a="1"/>
  <c r="AU71" i="2" s="1"/>
  <c r="AU78" i="2" a="1"/>
  <c r="AU78" i="2" s="1"/>
  <c r="AU76" i="2" a="1"/>
  <c r="AU76" i="2" s="1"/>
  <c r="AU83" i="2" a="1"/>
  <c r="AU83" i="2" s="1"/>
  <c r="AU84" i="2" a="1"/>
  <c r="AU84" i="2" s="1"/>
  <c r="AU60" i="2" a="1"/>
  <c r="AU60" i="2" s="1"/>
  <c r="AU70" i="2" a="1"/>
  <c r="AU70" i="2" s="1"/>
  <c r="AU69" i="2" a="1"/>
  <c r="AU69" i="2" s="1"/>
  <c r="AU74" i="2" a="1"/>
  <c r="AU74" i="2" s="1"/>
  <c r="AU82" i="2" a="1"/>
  <c r="AU82" i="2" s="1"/>
  <c r="AU68" i="2" a="1"/>
  <c r="AU68" i="2" s="1"/>
  <c r="AU65" i="2" a="1"/>
  <c r="AU65" i="2" s="1"/>
  <c r="AU67" i="2" a="1"/>
  <c r="AU67" i="2" s="1"/>
  <c r="AU72" i="2" a="1"/>
  <c r="AU72" i="2" s="1"/>
  <c r="AU80" i="2" a="1"/>
  <c r="AU80" i="2" s="1"/>
  <c r="AU64" i="2" a="1"/>
  <c r="AU64" i="2" s="1"/>
  <c r="AU56" i="2" a="1"/>
  <c r="AU56" i="2" s="1"/>
  <c r="AU63" i="2" a="1"/>
  <c r="AU63" i="2" s="1"/>
  <c r="AU77" i="2" a="1"/>
  <c r="AU77" i="2" s="1"/>
  <c r="AU79" i="2" a="1"/>
  <c r="AU79" i="2" s="1"/>
  <c r="AU81" i="2" a="1"/>
  <c r="AU81" i="2" s="1"/>
  <c r="AU59" i="2" a="1"/>
  <c r="AU59" i="2" s="1"/>
  <c r="AU75" i="2" a="1"/>
  <c r="AU75" i="2" s="1"/>
  <c r="AT54" i="2"/>
  <c r="AT55" i="2"/>
  <c r="L137" i="2" l="1"/>
  <c r="AV51" i="2"/>
  <c r="AQ51" i="2"/>
  <c r="AI131" i="2"/>
</calcChain>
</file>

<file path=xl/comments1.xml><?xml version="1.0" encoding="utf-8"?>
<comments xmlns="http://schemas.openxmlformats.org/spreadsheetml/2006/main">
  <authors>
    <author>Andrej Kasaš</author>
  </authors>
  <commentList>
    <comment ref="BF27" authorId="0">
      <text>
        <r>
          <rPr>
            <sz val="9"/>
            <color indexed="81"/>
            <rFont val="Tahoma"/>
            <family val="2"/>
            <charset val="238"/>
          </rPr>
          <t xml:space="preserve">
Nadurna postavka {€/hr}
vključeni prispevki</t>
        </r>
      </text>
    </comment>
    <comment ref="E28" authorId="0">
      <text>
        <r>
          <rPr>
            <sz val="9"/>
            <color indexed="81"/>
            <rFont val="Tahoma"/>
            <family val="2"/>
            <charset val="238"/>
          </rPr>
          <t xml:space="preserve">Vpišite </t>
        </r>
        <r>
          <rPr>
            <b/>
            <sz val="9"/>
            <color indexed="81"/>
            <rFont val="Tahoma"/>
            <family val="2"/>
            <charset val="238"/>
          </rPr>
          <t>nazive projektov</t>
        </r>
        <r>
          <rPr>
            <sz val="9"/>
            <color indexed="81"/>
            <rFont val="Tahoma"/>
            <family val="2"/>
            <charset val="238"/>
          </rPr>
          <t xml:space="preserve"> na katerih sodelujete</t>
        </r>
      </text>
    </comment>
    <comment ref="I28" authorId="0">
      <text>
        <r>
          <rPr>
            <sz val="9"/>
            <color indexed="81"/>
            <rFont val="Tahoma"/>
            <family val="2"/>
            <charset val="238"/>
          </rPr>
          <t xml:space="preserve">Iz spustnega seznama izberite način projektne zaposlitve, in sicer </t>
        </r>
        <r>
          <rPr>
            <b/>
            <sz val="9"/>
            <color indexed="81"/>
            <rFont val="Tahoma"/>
            <family val="2"/>
            <charset val="238"/>
          </rPr>
          <t>Delno zaposlen s fiksnim %</t>
        </r>
        <r>
          <rPr>
            <sz val="9"/>
            <color indexed="81"/>
            <rFont val="Tahoma"/>
            <family val="2"/>
            <charset val="238"/>
          </rPr>
          <t xml:space="preserve"> ali </t>
        </r>
        <r>
          <rPr>
            <b/>
            <sz val="9"/>
            <color indexed="81"/>
            <rFont val="Tahoma"/>
            <family val="2"/>
            <charset val="238"/>
          </rPr>
          <t>Delno zaposlen s variabilnim %</t>
        </r>
      </text>
    </comment>
    <comment ref="Q28" authorId="0">
      <text>
        <r>
          <rPr>
            <sz val="9"/>
            <color indexed="81"/>
            <rFont val="Tahoma"/>
            <family val="2"/>
            <charset val="238"/>
          </rPr>
          <t xml:space="preserve">V primeru Delne zaposlitve s fiksnim %, iz spustnega seznama izberite </t>
        </r>
        <r>
          <rPr>
            <b/>
            <sz val="9"/>
            <color indexed="81"/>
            <rFont val="Tahoma"/>
            <family val="2"/>
            <charset val="238"/>
          </rPr>
          <t xml:space="preserve">Delež na projektu.
</t>
        </r>
        <r>
          <rPr>
            <sz val="9"/>
            <color indexed="81"/>
            <rFont val="Tahoma"/>
            <family val="2"/>
            <charset val="238"/>
          </rPr>
          <t xml:space="preserve">V primeru Delne zaposlitve z variabilnim %, iz spustnega seznama izberite </t>
        </r>
        <r>
          <rPr>
            <b/>
            <sz val="9"/>
            <color indexed="81"/>
            <rFont val="Tahoma"/>
            <family val="2"/>
            <charset val="238"/>
          </rPr>
          <t xml:space="preserve">Mesečna urna postavka </t>
        </r>
        <r>
          <rPr>
            <sz val="9"/>
            <color indexed="81"/>
            <rFont val="Tahoma"/>
            <family val="2"/>
            <charset val="238"/>
          </rPr>
          <t xml:space="preserve">oz. </t>
        </r>
        <r>
          <rPr>
            <b/>
            <sz val="9"/>
            <color indexed="81"/>
            <rFont val="Tahoma"/>
            <family val="2"/>
            <charset val="238"/>
          </rPr>
          <t>Letna urna postavka</t>
        </r>
        <r>
          <rPr>
            <sz val="9"/>
            <color indexed="81"/>
            <rFont val="Tahoma"/>
            <family val="2"/>
            <charset val="238"/>
          </rPr>
          <t>.</t>
        </r>
      </text>
    </comment>
    <comment ref="V28" authorId="0">
      <text>
        <r>
          <rPr>
            <sz val="9"/>
            <color indexed="81"/>
            <rFont val="Tahoma"/>
            <family val="2"/>
            <charset val="238"/>
          </rPr>
          <t xml:space="preserve">Za vse načine obračunavanja stroškov dela </t>
        </r>
        <r>
          <rPr>
            <b/>
            <sz val="9"/>
            <color indexed="81"/>
            <rFont val="Tahoma"/>
            <family val="2"/>
            <charset val="238"/>
          </rPr>
          <t>vpišite odstotek zaposlitve na projektu</t>
        </r>
        <r>
          <rPr>
            <sz val="9"/>
            <color indexed="81"/>
            <rFont val="Tahoma"/>
            <family val="2"/>
            <charset val="238"/>
          </rPr>
          <t xml:space="preserve">. Odstotek mora biti naveden v ustrezni pravni podlagi.
</t>
        </r>
      </text>
    </comment>
    <comment ref="D54" authorId="0">
      <text>
        <r>
          <rPr>
            <sz val="9"/>
            <color indexed="81"/>
            <rFont val="Tahoma"/>
            <family val="2"/>
            <charset val="238"/>
          </rPr>
          <t xml:space="preserve">Vpišite </t>
        </r>
        <r>
          <rPr>
            <b/>
            <sz val="9"/>
            <color indexed="81"/>
            <rFont val="Tahoma"/>
            <family val="2"/>
            <charset val="238"/>
          </rPr>
          <t>datum</t>
        </r>
        <r>
          <rPr>
            <sz val="9"/>
            <color indexed="81"/>
            <rFont val="Tahoma"/>
            <family val="2"/>
            <charset val="238"/>
          </rPr>
          <t xml:space="preserve"> opravljene aktivnosti.</t>
        </r>
      </text>
    </comment>
    <comment ref="H54" authorId="0">
      <text>
        <r>
          <rPr>
            <sz val="9"/>
            <color indexed="81"/>
            <rFont val="Tahoma"/>
            <family val="2"/>
            <charset val="238"/>
          </rPr>
          <t xml:space="preserve">Iz spustnega seznama izberite </t>
        </r>
        <r>
          <rPr>
            <b/>
            <sz val="9"/>
            <color indexed="81"/>
            <rFont val="Tahoma"/>
            <family val="2"/>
            <charset val="238"/>
          </rPr>
          <t>ustrezen projekt</t>
        </r>
        <r>
          <rPr>
            <sz val="9"/>
            <color indexed="81"/>
            <rFont val="Tahoma"/>
            <family val="2"/>
            <charset val="238"/>
          </rPr>
          <t xml:space="preserve">, morebitni </t>
        </r>
        <r>
          <rPr>
            <b/>
            <sz val="9"/>
            <color indexed="81"/>
            <rFont val="Tahoma"/>
            <family val="2"/>
            <charset val="238"/>
          </rPr>
          <t>dopust, bolniško, praznik</t>
        </r>
        <r>
          <rPr>
            <sz val="9"/>
            <color indexed="81"/>
            <rFont val="Tahoma"/>
            <family val="2"/>
            <charset val="238"/>
          </rPr>
          <t xml:space="preserve"> in </t>
        </r>
        <r>
          <rPr>
            <b/>
            <sz val="9"/>
            <color indexed="81"/>
            <rFont val="Tahoma"/>
            <family val="2"/>
            <charset val="238"/>
          </rPr>
          <t>druga refundirana nadomestila.</t>
        </r>
        <r>
          <rPr>
            <u/>
            <sz val="9"/>
            <color indexed="81"/>
            <rFont val="Tahoma"/>
            <family val="2"/>
            <charset val="238"/>
          </rPr>
          <t xml:space="preserve">
</t>
        </r>
      </text>
    </comment>
    <comment ref="I54" authorId="0">
      <text>
        <r>
          <rPr>
            <sz val="9"/>
            <color indexed="81"/>
            <rFont val="Tahoma"/>
            <family val="2"/>
            <charset val="238"/>
          </rPr>
          <t xml:space="preserve">Vpišite </t>
        </r>
        <r>
          <rPr>
            <b/>
            <sz val="9"/>
            <color indexed="81"/>
            <rFont val="Tahoma"/>
            <family val="2"/>
            <charset val="238"/>
          </rPr>
          <t xml:space="preserve">projektne ure </t>
        </r>
        <r>
          <rPr>
            <sz val="9"/>
            <color indexed="81"/>
            <rFont val="Tahoma"/>
            <family val="2"/>
            <charset val="238"/>
          </rPr>
          <t xml:space="preserve">za izvedbo aktivnosti, </t>
        </r>
        <r>
          <rPr>
            <b/>
            <sz val="9"/>
            <color indexed="81"/>
            <rFont val="Tahoma"/>
            <family val="2"/>
            <charset val="238"/>
          </rPr>
          <t>ure dopusta, bolniške, praznika</t>
        </r>
        <r>
          <rPr>
            <sz val="9"/>
            <color indexed="81"/>
            <rFont val="Tahoma"/>
            <family val="2"/>
            <charset val="238"/>
          </rPr>
          <t xml:space="preserve"> oz. </t>
        </r>
        <r>
          <rPr>
            <b/>
            <sz val="9"/>
            <color indexed="81"/>
            <rFont val="Tahoma"/>
            <family val="2"/>
            <charset val="238"/>
          </rPr>
          <t xml:space="preserve">drugih refundiranih odsotnosti </t>
        </r>
        <r>
          <rPr>
            <sz val="9"/>
            <color indexed="81"/>
            <rFont val="Tahoma"/>
            <family val="2"/>
            <charset val="238"/>
          </rPr>
          <t xml:space="preserve">ter </t>
        </r>
        <r>
          <rPr>
            <b/>
            <sz val="9"/>
            <color indexed="81"/>
            <rFont val="Tahoma"/>
            <family val="2"/>
            <charset val="238"/>
          </rPr>
          <t>nadur.</t>
        </r>
      </text>
    </comment>
    <comment ref="J54" authorId="0">
      <text>
        <r>
          <rPr>
            <sz val="9"/>
            <color indexed="81"/>
            <rFont val="Tahoma"/>
            <family val="2"/>
            <charset val="238"/>
          </rPr>
          <t xml:space="preserve">Vpišite </t>
        </r>
        <r>
          <rPr>
            <b/>
            <sz val="9"/>
            <color indexed="81"/>
            <rFont val="Tahoma"/>
            <family val="2"/>
            <charset val="238"/>
          </rPr>
          <t>izvedene aktivnosti</t>
        </r>
        <r>
          <rPr>
            <sz val="9"/>
            <color indexed="81"/>
            <rFont val="Tahoma"/>
            <family val="2"/>
            <charset val="238"/>
          </rPr>
          <t xml:space="preserve">, opis aktivnosti naj bo podroben in natančen.
</t>
        </r>
      </text>
    </comment>
    <comment ref="AC54" authorId="0">
      <text>
        <r>
          <rPr>
            <sz val="9"/>
            <color indexed="81"/>
            <rFont val="Tahoma"/>
            <family val="2"/>
            <charset val="238"/>
          </rPr>
          <t xml:space="preserve">V primeru opravljanja nadurnega dela iz spustnega seznama izberite </t>
        </r>
        <r>
          <rPr>
            <b/>
            <sz val="9"/>
            <color indexed="81"/>
            <rFont val="Tahoma"/>
            <family val="2"/>
            <charset val="238"/>
          </rPr>
          <t>Nadurno delo.</t>
        </r>
      </text>
    </comment>
    <comment ref="AC135" authorId="0">
      <text>
        <r>
          <rPr>
            <sz val="9"/>
            <color indexed="81"/>
            <rFont val="Tahoma"/>
            <family val="2"/>
            <charset val="238"/>
          </rPr>
          <t>Vpišite opravljene</t>
        </r>
        <r>
          <rPr>
            <b/>
            <sz val="9"/>
            <color indexed="81"/>
            <rFont val="Tahoma"/>
            <family val="2"/>
            <charset val="238"/>
          </rPr>
          <t xml:space="preserve"> ure dela redne dejavnosti </t>
        </r>
        <r>
          <rPr>
            <sz val="9"/>
            <color indexed="81"/>
            <rFont val="Tahoma"/>
            <family val="2"/>
            <charset val="238"/>
          </rPr>
          <t>zaposlenega (brez ur dopusta, praznika, bolniške ipd.).</t>
        </r>
      </text>
    </comment>
    <comment ref="I157" authorId="0">
      <text>
        <r>
          <rPr>
            <sz val="9"/>
            <color indexed="81"/>
            <rFont val="Tahoma"/>
            <family val="2"/>
            <charset val="238"/>
          </rPr>
          <t>Vpišite datum plačila obračunane plače.</t>
        </r>
      </text>
    </comment>
    <comment ref="L160" authorId="0">
      <text>
        <r>
          <rPr>
            <sz val="9"/>
            <color indexed="81"/>
            <rFont val="Tahoma"/>
            <family val="2"/>
            <charset val="238"/>
          </rPr>
          <t xml:space="preserve">Višino </t>
        </r>
        <r>
          <rPr>
            <b/>
            <sz val="9"/>
            <color indexed="81"/>
            <rFont val="Tahoma"/>
            <family val="2"/>
            <charset val="238"/>
          </rPr>
          <t xml:space="preserve">bruto plače </t>
        </r>
        <r>
          <rPr>
            <sz val="9"/>
            <color indexed="81"/>
            <rFont val="Tahoma"/>
            <family val="2"/>
            <charset val="238"/>
          </rPr>
          <t>prepišite iz plačilne liste (refundirane zneske odštejete od bruto plače).</t>
        </r>
      </text>
    </comment>
    <comment ref="L161" authorId="0">
      <text>
        <r>
          <rPr>
            <sz val="9"/>
            <color indexed="81"/>
            <rFont val="Tahoma"/>
            <family val="2"/>
            <charset val="238"/>
          </rPr>
          <t>Iz plačilne liste prepišite (bruto)
znesek plačanih nadur.</t>
        </r>
      </text>
    </comment>
    <comment ref="L162" authorId="0">
      <text>
        <r>
          <rPr>
            <sz val="9"/>
            <color indexed="81"/>
            <rFont val="Tahoma"/>
            <family val="2"/>
            <charset val="238"/>
          </rPr>
          <t>Iz spustnega seznama izberite ustrezno stopnjo prispevkov delodajalca.</t>
        </r>
      </text>
    </comment>
    <comment ref="L174" authorId="0">
      <text>
        <r>
          <rPr>
            <sz val="9"/>
            <color indexed="81"/>
            <rFont val="Tahoma"/>
            <family val="2"/>
            <charset val="238"/>
          </rPr>
          <t>Vpišite število vseh delovnih ur v mesecu (brez nadur).</t>
        </r>
      </text>
    </comment>
  </commentList>
</comments>
</file>

<file path=xl/comments2.xml><?xml version="1.0" encoding="utf-8"?>
<comments xmlns="http://schemas.openxmlformats.org/spreadsheetml/2006/main">
  <authors>
    <author>Andrej Kasaš</author>
  </authors>
  <commentList>
    <comment ref="I30" authorId="0">
      <text>
        <r>
          <rPr>
            <sz val="9"/>
            <color indexed="81"/>
            <rFont val="Tahoma"/>
            <family val="2"/>
            <charset val="238"/>
          </rPr>
          <t>Bruto plača brez nadurnega dela, povečanega obsega dela in ostalih refundiranih nadomestil</t>
        </r>
      </text>
    </comment>
  </commentList>
</comments>
</file>

<file path=xl/sharedStrings.xml><?xml version="1.0" encoding="utf-8"?>
<sst xmlns="http://schemas.openxmlformats.org/spreadsheetml/2006/main" count="147" uniqueCount="111">
  <si>
    <t>Datum</t>
  </si>
  <si>
    <t>Prispevki in davki delodajalca</t>
  </si>
  <si>
    <t>Povračilo prevoza</t>
  </si>
  <si>
    <t>Povračilo malice</t>
  </si>
  <si>
    <t>Drugo*</t>
  </si>
  <si>
    <t>Mesec</t>
  </si>
  <si>
    <t>Leto</t>
  </si>
  <si>
    <t>Datum plačila</t>
  </si>
  <si>
    <t>Številka dokumenta</t>
  </si>
  <si>
    <t>Dan</t>
  </si>
  <si>
    <t>Mesečna urna postavka</t>
  </si>
  <si>
    <t>Izdatki za  delo</t>
  </si>
  <si>
    <t>Stopnja prispevka delodajalca</t>
  </si>
  <si>
    <t xml:space="preserve">Naziv organizacije </t>
  </si>
  <si>
    <t>Razno 1</t>
  </si>
  <si>
    <t>Razno 2</t>
  </si>
  <si>
    <t>Št. ur</t>
  </si>
  <si>
    <t>Skupno št. ur boleznine, dopusta idr.</t>
  </si>
  <si>
    <t>Projekti</t>
  </si>
  <si>
    <t>Seznam projektov in način obračunavanja stroškov dela</t>
  </si>
  <si>
    <t>Način obračunavanja stroškov dela</t>
  </si>
  <si>
    <t>Delno zaposlen s fiksnim %</t>
  </si>
  <si>
    <t>Metoda urne postavke</t>
  </si>
  <si>
    <t>Delež razporeditve na projektu</t>
  </si>
  <si>
    <t>Letna urna postavka</t>
  </si>
  <si>
    <t>Bruto plača (BRUTO I)</t>
  </si>
  <si>
    <t>Delno zaposlen z variabilnim %</t>
  </si>
  <si>
    <t>Vsi datumi na katere je prekoračitev</t>
  </si>
  <si>
    <t>Sortirani</t>
  </si>
  <si>
    <t>Spremenljiv Dropdown</t>
  </si>
  <si>
    <t>Projekti s variabilnim %</t>
  </si>
  <si>
    <t>Projekti z V% - urejeni</t>
  </si>
  <si>
    <t>DOPUST</t>
  </si>
  <si>
    <t>BOLNIŠKA</t>
  </si>
  <si>
    <t>Upravičeni izdatki za delo [EUR]</t>
  </si>
  <si>
    <t>NEGA</t>
  </si>
  <si>
    <t>PRAZNIK</t>
  </si>
  <si>
    <t>sum fx %</t>
  </si>
  <si>
    <t>SKUPAJ</t>
  </si>
  <si>
    <t>*drugi upravičeni izdatki iz delovnega razmerja</t>
  </si>
  <si>
    <t>Če je med 8 in 10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</si>
  <si>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</si>
  <si>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DRUGA REFUNDIRANA NADOMESTILA</t>
  </si>
  <si>
    <t>Ure iz naslova refundiranih nadomestil (nega, krvodajalstvo…)</t>
  </si>
  <si>
    <t>Nadure</t>
  </si>
  <si>
    <t>Nadurno delo</t>
  </si>
  <si>
    <t>REDNE PROJEKTNE URE</t>
  </si>
  <si>
    <t>Mesečni fond ur (brez nadur)</t>
  </si>
  <si>
    <t>Št. nadur</t>
  </si>
  <si>
    <t>Projektne ure v časovnici:</t>
  </si>
  <si>
    <t>skupaj*(BOL/(MES_FOND_HR-Nadure))</t>
  </si>
  <si>
    <t>A</t>
  </si>
  <si>
    <t>B</t>
  </si>
  <si>
    <t>A*B</t>
  </si>
  <si>
    <t>PR_HR2</t>
  </si>
  <si>
    <t>HR_POSTAVKA</t>
  </si>
  <si>
    <t>+</t>
  </si>
  <si>
    <t>*</t>
  </si>
  <si>
    <t>/</t>
  </si>
  <si>
    <t>(PR_HR2</t>
  </si>
  <si>
    <t>BOL)</t>
  </si>
  <si>
    <t>(MFONDUR</t>
  </si>
  <si>
    <t>-</t>
  </si>
  <si>
    <t>=</t>
  </si>
  <si>
    <t>Skupaj (brez dodatka za nadurno delo)</t>
  </si>
  <si>
    <t>Število ur, ki se ne nanaša na projektno delo:</t>
  </si>
  <si>
    <t>REDNE AKTIVNOSTI</t>
  </si>
  <si>
    <t>SPUSTNI SEZNAM ZA DS:</t>
  </si>
  <si>
    <t>Naziv projekta</t>
  </si>
  <si>
    <t>- Izjavljam, da podatki v časovnici odražajo resnično in pravilno količino opravljenega projektnega dela v mesecu.
- Izjavljam tudi, da podatki o izdatkih za celotno mesečno delo odražajo resnično in pravilno višino vseh izdatkov za delo osebe, redno zaposlene pri projektnemu partnerju.</t>
  </si>
  <si>
    <t>Število opravljenih ur (z nadurami)</t>
  </si>
  <si>
    <t>Ure iz naslova nerefundiranih nadomestil (bolniška, dopusti...)</t>
  </si>
  <si>
    <t>DNEVNA ČASOVNICA ZAPOSLENEGA NA PROJEKTU</t>
  </si>
  <si>
    <t>Program sodelovanja</t>
  </si>
  <si>
    <t>I. SPLOŠNI PODATKI</t>
  </si>
  <si>
    <t>Zap. št.</t>
  </si>
  <si>
    <t>Opis aktivnosti</t>
  </si>
  <si>
    <t>Podpis zaposlene osebe</t>
  </si>
  <si>
    <t>II. OPIS AKTIVNOSTI</t>
  </si>
  <si>
    <t>III. MESEČNI IZDATKI ZA DELO</t>
  </si>
  <si>
    <t>Obračunsko obdobje</t>
  </si>
  <si>
    <t>Ime in priimek</t>
  </si>
  <si>
    <t>Redno zaposlen pri</t>
  </si>
  <si>
    <t>Število ur, ki se ne nanaša na projektno delo</t>
  </si>
  <si>
    <t>Ure iz naslova fiksne razporeditve</t>
  </si>
  <si>
    <t>Izjava</t>
  </si>
  <si>
    <t>Začetek obračunskega obdobja</t>
  </si>
  <si>
    <t>Konec obračunskega obdobja</t>
  </si>
  <si>
    <t>Malica in prevoz</t>
  </si>
  <si>
    <t>%</t>
  </si>
  <si>
    <t>znesek</t>
  </si>
  <si>
    <t>VIŠINA LETNE URNE POSTAVKE</t>
  </si>
  <si>
    <t xml:space="preserve">
- Izjavljam tudi, da podatki o izdatkih za celotno mesečno delo odražajo resnično in pravilno višino vseh izdatkov za delo osebe, redno zaposlene pri projektnemu partnerju.</t>
  </si>
  <si>
    <t>- Izjavljam, da podatki o izdatkih po mesecih odražajo resnično in pravilno višino vseh izdatkov za delo osebe, redno zaposlene pri projektnemu partnerju.</t>
  </si>
  <si>
    <t>Naziv organizacije</t>
  </si>
  <si>
    <t>III. IZJAVA</t>
  </si>
  <si>
    <t>II. IZDATKI ZA DELO</t>
  </si>
  <si>
    <t>Vloga na projektu</t>
  </si>
  <si>
    <t>Podatki se prepišejo iz plačilne liste.</t>
  </si>
  <si>
    <t xml:space="preserve">Drugi upravičeni izdatki iz delovnega razmerja </t>
  </si>
  <si>
    <t>IZRAČUN LETNE URNE POSTAVKE</t>
  </si>
  <si>
    <r>
      <t>Podpis odgovorne osebe in žig organizacije</t>
    </r>
    <r>
      <rPr>
        <b/>
        <sz val="8"/>
        <rFont val="Arial CE"/>
        <charset val="238"/>
      </rPr>
      <t xml:space="preserve"> (v kolikor posluje z žigom)</t>
    </r>
  </si>
  <si>
    <r>
      <t xml:space="preserve">Podpis odgovorne osebe in žig organizacije
</t>
    </r>
    <r>
      <rPr>
        <b/>
        <sz val="8"/>
        <rFont val="Arial CE"/>
        <charset val="238"/>
      </rPr>
      <t>(v kolikor posluje z žigom)</t>
    </r>
  </si>
  <si>
    <t>opomba</t>
  </si>
  <si>
    <t>vsi  projekti</t>
  </si>
  <si>
    <t>VSI PROJEKTI UREJENI</t>
  </si>
  <si>
    <t>COPYRIGHT: Andrej Kasaš in Dušan Kotnik</t>
  </si>
  <si>
    <t>var:</t>
  </si>
  <si>
    <t>fix:</t>
  </si>
  <si>
    <t>Nadure rednega dela</t>
  </si>
  <si>
    <t>SKUPAJ ure (brez refundiranih 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</si>
</sst>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€_-;\-* #,##0.00\ _€_-;_-* &quot;-&quot;??\ _€_-;_-@_-"/>
    <numFmt numFmtId="164" formatCode="dddd"/>
    <numFmt numFmtId="165" formatCode="mm"/>
    <numFmt numFmtId="166" formatCode="mmmm"/>
    <numFmt numFmtId="167" formatCode="yyyy"/>
    <numFmt numFmtId="168" formatCode="dd/mm/yyyy;@"/>
    <numFmt numFmtId="169" formatCode="0;\-0;;@"/>
    <numFmt numFmtId="170" formatCode="mm\ \/\ yy"/>
    <numFmt numFmtId="171" formatCode="#,##0.00\ [$EUR];\-#,##0.00\ [$EUR]"/>
  </numFmts>
  <fonts count="52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i/>
      <sz val="10"/>
      <name val="Arial CE"/>
      <charset val="238"/>
    </font>
    <font>
      <sz val="10"/>
      <color indexed="9"/>
      <name val="Arial CE"/>
      <family val="2"/>
      <charset val="238"/>
    </font>
    <font>
      <b/>
      <sz val="10"/>
      <color indexed="9"/>
      <name val="Arial CE"/>
      <family val="2"/>
      <charset val="238"/>
    </font>
    <font>
      <sz val="8"/>
      <name val="Arial CE"/>
      <charset val="238"/>
    </font>
    <font>
      <sz val="7"/>
      <name val="Arial CE"/>
      <charset val="238"/>
    </font>
    <font>
      <b/>
      <sz val="12"/>
      <name val="Arial"/>
      <family val="2"/>
    </font>
    <font>
      <b/>
      <sz val="10"/>
      <name val="Arial CE"/>
      <charset val="238"/>
    </font>
    <font>
      <sz val="10"/>
      <name val="Arial"/>
      <family val="2"/>
    </font>
    <font>
      <i/>
      <sz val="10"/>
      <name val="Arial CE"/>
      <charset val="238"/>
    </font>
    <font>
      <i/>
      <sz val="8"/>
      <name val="Arial CE"/>
      <family val="2"/>
      <charset val="238"/>
    </font>
    <font>
      <b/>
      <sz val="10"/>
      <name val="Arial"/>
      <family val="2"/>
    </font>
    <font>
      <sz val="8"/>
      <name val="Arial CE"/>
      <charset val="238"/>
    </font>
    <font>
      <b/>
      <sz val="8"/>
      <name val="Arial CE"/>
      <family val="2"/>
      <charset val="238"/>
    </font>
    <font>
      <sz val="11"/>
      <color rgb="FFFF0000"/>
      <name val="Calibri"/>
      <family val="2"/>
      <scheme val="minor"/>
    </font>
    <font>
      <i/>
      <sz val="8"/>
      <name val="Arial CE"/>
      <charset val="238"/>
    </font>
    <font>
      <b/>
      <sz val="12"/>
      <color theme="0"/>
      <name val="Arial CE"/>
      <charset val="238"/>
    </font>
    <font>
      <sz val="12"/>
      <color theme="0"/>
      <name val="Calibri"/>
      <family val="2"/>
      <charset val="238"/>
      <scheme val="minor"/>
    </font>
    <font>
      <b/>
      <sz val="12"/>
      <color theme="0"/>
      <name val="Arial CE"/>
      <family val="2"/>
      <charset val="238"/>
    </font>
    <font>
      <sz val="10"/>
      <color theme="0"/>
      <name val="Calibri"/>
      <family val="2"/>
      <charset val="238"/>
      <scheme val="minor"/>
    </font>
    <font>
      <sz val="10"/>
      <color theme="0"/>
      <name val="Arial CE"/>
      <charset val="238"/>
    </font>
    <font>
      <b/>
      <sz val="8"/>
      <color theme="0"/>
      <name val="Arial CE"/>
      <charset val="238"/>
    </font>
    <font>
      <b/>
      <sz val="10"/>
      <color theme="0"/>
      <name val="Arial CE"/>
      <charset val="238"/>
    </font>
    <font>
      <sz val="8"/>
      <color theme="0"/>
      <name val="Arial CE"/>
      <charset val="238"/>
    </font>
    <font>
      <b/>
      <sz val="8"/>
      <color rgb="FFFF0000"/>
      <name val="Arial CE"/>
      <family val="2"/>
      <charset val="238"/>
    </font>
    <font>
      <b/>
      <sz val="10"/>
      <color rgb="FFFF0000"/>
      <name val="Arial CE"/>
      <charset val="238"/>
    </font>
    <font>
      <b/>
      <sz val="11"/>
      <color theme="0"/>
      <name val="Arial CE"/>
      <charset val="238"/>
    </font>
    <font>
      <b/>
      <sz val="10"/>
      <color rgb="FFFF0000"/>
      <name val="Arial"/>
      <family val="2"/>
    </font>
    <font>
      <sz val="9"/>
      <color indexed="81"/>
      <name val="Tahoma"/>
      <family val="2"/>
      <charset val="238"/>
    </font>
    <font>
      <b/>
      <sz val="8"/>
      <color theme="0"/>
      <name val="Arial CE"/>
      <family val="2"/>
      <charset val="238"/>
    </font>
    <font>
      <b/>
      <sz val="8"/>
      <color rgb="FFFF0000"/>
      <name val="Arial CE"/>
      <charset val="238"/>
    </font>
    <font>
      <sz val="11"/>
      <name val="Calibri"/>
      <family val="2"/>
      <scheme val="minor"/>
    </font>
    <font>
      <sz val="10"/>
      <color rgb="FFFF0000"/>
      <name val="Arial CE"/>
      <charset val="238"/>
    </font>
    <font>
      <sz val="10"/>
      <color theme="0"/>
      <name val="Arial CE"/>
      <family val="2"/>
      <charset val="238"/>
    </font>
    <font>
      <sz val="12"/>
      <color theme="0"/>
      <name val="Arial CE"/>
      <family val="2"/>
      <charset val="238"/>
    </font>
    <font>
      <sz val="8"/>
      <color theme="0"/>
      <name val="Calibri"/>
      <family val="2"/>
      <charset val="238"/>
      <scheme val="minor"/>
    </font>
    <font>
      <sz val="8"/>
      <color theme="0"/>
      <name val="Arial CE"/>
      <family val="2"/>
      <charset val="238"/>
    </font>
    <font>
      <b/>
      <sz val="10"/>
      <color theme="0"/>
      <name val="Arial CE"/>
      <family val="2"/>
      <charset val="238"/>
    </font>
    <font>
      <b/>
      <sz val="8"/>
      <name val="Arial"/>
      <family val="2"/>
    </font>
    <font>
      <b/>
      <sz val="14"/>
      <name val="Arial"/>
      <family val="2"/>
    </font>
    <font>
      <b/>
      <sz val="9"/>
      <color indexed="81"/>
      <name val="Tahoma"/>
      <family val="2"/>
      <charset val="238"/>
    </font>
    <font>
      <u/>
      <sz val="9"/>
      <color indexed="81"/>
      <name val="Tahoma"/>
      <family val="2"/>
      <charset val="238"/>
    </font>
    <font>
      <b/>
      <sz val="14"/>
      <name val="Arial CE"/>
      <charset val="238"/>
    </font>
    <font>
      <sz val="12"/>
      <name val="Arial CE"/>
      <charset val="238"/>
    </font>
    <font>
      <sz val="14"/>
      <name val="Arial CE"/>
      <charset val="238"/>
    </font>
    <font>
      <b/>
      <sz val="16"/>
      <name val="Arial"/>
      <family val="2"/>
    </font>
    <font>
      <b/>
      <sz val="8"/>
      <name val="Arial CE"/>
      <charset val="238"/>
    </font>
    <font>
      <sz val="12"/>
      <color rgb="FFFF000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2" fillId="0" borderId="0"/>
    <xf numFmtId="9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03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5" fillId="3" borderId="1" xfId="0" applyFont="1" applyFill="1" applyBorder="1" applyAlignment="1" applyProtection="1">
      <alignment vertical="center" wrapText="1"/>
      <protection hidden="1"/>
    </xf>
    <xf numFmtId="0" fontId="0" fillId="3" borderId="2" xfId="0" applyFill="1" applyBorder="1" applyAlignment="1" applyProtection="1">
      <alignment vertical="center"/>
      <protection hidden="1"/>
    </xf>
    <xf numFmtId="0" fontId="6" fillId="3" borderId="2" xfId="0" applyFont="1" applyFill="1" applyBorder="1" applyAlignment="1" applyProtection="1">
      <alignment vertical="center"/>
      <protection hidden="1"/>
    </xf>
    <xf numFmtId="0" fontId="0" fillId="3" borderId="1" xfId="0" applyFill="1" applyBorder="1" applyAlignment="1" applyProtection="1">
      <alignment vertical="center"/>
      <protection hidden="1"/>
    </xf>
    <xf numFmtId="0" fontId="3" fillId="3" borderId="1" xfId="0" applyFont="1" applyFill="1" applyBorder="1" applyAlignment="1" applyProtection="1">
      <alignment horizontal="left" vertical="center" wrapText="1"/>
      <protection hidden="1"/>
    </xf>
    <xf numFmtId="0" fontId="2" fillId="3" borderId="0" xfId="0" applyFont="1" applyFill="1" applyBorder="1" applyAlignment="1" applyProtection="1">
      <alignment horizontal="center" vertical="center"/>
      <protection hidden="1"/>
    </xf>
    <xf numFmtId="14" fontId="2" fillId="3" borderId="0" xfId="0" applyNumberFormat="1" applyFont="1" applyFill="1" applyBorder="1" applyAlignment="1" applyProtection="1">
      <alignment horizontal="center"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3" fillId="3" borderId="0" xfId="0" applyFont="1" applyFill="1" applyAlignment="1" applyProtection="1">
      <alignment horizontal="center" vertical="center"/>
      <protection hidden="1"/>
    </xf>
    <xf numFmtId="0" fontId="2" fillId="3" borderId="0" xfId="0" applyFont="1" applyFill="1" applyAlignment="1" applyProtection="1">
      <alignment horizontal="left" vertical="center"/>
      <protection hidden="1"/>
    </xf>
    <xf numFmtId="0" fontId="6" fillId="3" borderId="2" xfId="0" applyFont="1" applyFill="1" applyBorder="1" applyAlignment="1" applyProtection="1">
      <alignment horizontal="left" vertical="center"/>
      <protection hidden="1"/>
    </xf>
    <xf numFmtId="0" fontId="7" fillId="3" borderId="2" xfId="0" applyFont="1" applyFill="1" applyBorder="1" applyAlignment="1" applyProtection="1">
      <alignment horizontal="left" vertical="center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vertical="center" wrapText="1"/>
      <protection hidden="1"/>
    </xf>
    <xf numFmtId="0" fontId="0" fillId="0" borderId="0" xfId="0" applyAlignment="1" applyProtection="1">
      <alignment vertical="center" wrapText="1"/>
      <protection hidden="1"/>
    </xf>
    <xf numFmtId="0" fontId="15" fillId="3" borderId="0" xfId="0" applyFont="1" applyFill="1" applyBorder="1" applyAlignment="1" applyProtection="1">
      <alignment vertical="center"/>
      <protection hidden="1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17" fillId="3" borderId="0" xfId="0" applyFont="1" applyFill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0" fontId="17" fillId="3" borderId="0" xfId="0" applyFont="1" applyFill="1" applyAlignment="1" applyProtection="1">
      <alignment horizontal="left" vertical="center"/>
      <protection hidden="1"/>
    </xf>
    <xf numFmtId="0" fontId="17" fillId="0" borderId="0" xfId="0" applyFont="1" applyAlignment="1" applyProtection="1">
      <alignment horizontal="left" vertical="center"/>
      <protection hidden="1"/>
    </xf>
    <xf numFmtId="0" fontId="17" fillId="4" borderId="4" xfId="0" applyFont="1" applyFill="1" applyBorder="1" applyAlignment="1" applyProtection="1">
      <alignment horizontal="center" vertical="center"/>
      <protection hidden="1"/>
    </xf>
    <xf numFmtId="0" fontId="2" fillId="3" borderId="0" xfId="0" applyFont="1" applyFill="1" applyAlignment="1" applyProtection="1">
      <alignment horizontal="center" vertical="center"/>
      <protection hidden="1"/>
    </xf>
    <xf numFmtId="0" fontId="3" fillId="3" borderId="0" xfId="0" applyFont="1" applyFill="1" applyAlignment="1" applyProtection="1">
      <alignment vertical="center" wrapText="1"/>
      <protection hidden="1"/>
    </xf>
    <xf numFmtId="0" fontId="0" fillId="6" borderId="0" xfId="0" applyFill="1" applyAlignment="1" applyProtection="1">
      <alignment vertical="center"/>
      <protection hidden="1"/>
    </xf>
    <xf numFmtId="0" fontId="3" fillId="6" borderId="0" xfId="0" applyFont="1" applyFill="1" applyAlignment="1" applyProtection="1">
      <alignment vertical="center"/>
      <protection hidden="1"/>
    </xf>
    <xf numFmtId="0" fontId="17" fillId="6" borderId="0" xfId="0" applyFont="1" applyFill="1" applyAlignment="1" applyProtection="1">
      <alignment horizontal="center" vertical="center"/>
      <protection hidden="1"/>
    </xf>
    <xf numFmtId="0" fontId="0" fillId="6" borderId="0" xfId="0" applyFill="1" applyAlignment="1" applyProtection="1">
      <alignment vertical="center" wrapText="1"/>
      <protection hidden="1"/>
    </xf>
    <xf numFmtId="0" fontId="17" fillId="6" borderId="0" xfId="0" applyFont="1" applyFill="1" applyAlignment="1" applyProtection="1">
      <alignment horizontal="left" vertical="center"/>
      <protection hidden="1"/>
    </xf>
    <xf numFmtId="0" fontId="2" fillId="6" borderId="0" xfId="0" applyFont="1" applyFill="1" applyAlignment="1" applyProtection="1">
      <alignment horizontal="center" vertical="center"/>
      <protection hidden="1"/>
    </xf>
    <xf numFmtId="0" fontId="3" fillId="6" borderId="0" xfId="0" applyFont="1" applyFill="1" applyAlignment="1" applyProtection="1">
      <alignment horizontal="center" vertical="center"/>
      <protection hidden="1"/>
    </xf>
    <xf numFmtId="0" fontId="2" fillId="6" borderId="0" xfId="0" applyFont="1" applyFill="1" applyAlignment="1" applyProtection="1">
      <alignment horizontal="left" vertical="center"/>
      <protection hidden="1"/>
    </xf>
    <xf numFmtId="0" fontId="2" fillId="6" borderId="0" xfId="0" applyFont="1" applyFill="1" applyAlignment="1" applyProtection="1">
      <alignment vertical="center"/>
      <protection hidden="1"/>
    </xf>
    <xf numFmtId="0" fontId="20" fillId="6" borderId="0" xfId="0" applyFont="1" applyFill="1" applyAlignment="1" applyProtection="1">
      <alignment vertical="center"/>
      <protection hidden="1"/>
    </xf>
    <xf numFmtId="0" fontId="21" fillId="6" borderId="0" xfId="0" applyFont="1" applyFill="1" applyAlignment="1" applyProtection="1">
      <alignment vertical="center"/>
      <protection hidden="1"/>
    </xf>
    <xf numFmtId="0" fontId="22" fillId="6" borderId="0" xfId="0" applyFont="1" applyFill="1" applyAlignment="1" applyProtection="1">
      <alignment vertical="center"/>
      <protection hidden="1"/>
    </xf>
    <xf numFmtId="0" fontId="23" fillId="6" borderId="3" xfId="0" applyFont="1" applyFill="1" applyBorder="1" applyAlignment="1" applyProtection="1">
      <alignment vertical="center"/>
      <protection hidden="1"/>
    </xf>
    <xf numFmtId="166" fontId="20" fillId="6" borderId="0" xfId="0" applyNumberFormat="1" applyFont="1" applyFill="1" applyAlignment="1" applyProtection="1">
      <alignment vertical="center"/>
      <protection hidden="1"/>
    </xf>
    <xf numFmtId="9" fontId="24" fillId="6" borderId="0" xfId="2" applyFont="1" applyFill="1" applyAlignment="1" applyProtection="1">
      <alignment vertical="center"/>
      <protection hidden="1"/>
    </xf>
    <xf numFmtId="9" fontId="20" fillId="6" borderId="0" xfId="2" applyFont="1" applyFill="1" applyAlignment="1" applyProtection="1">
      <alignment vertical="center"/>
      <protection hidden="1"/>
    </xf>
    <xf numFmtId="9" fontId="25" fillId="6" borderId="0" xfId="2" applyFont="1" applyFill="1" applyAlignment="1" applyProtection="1">
      <alignment horizontal="center" vertical="center"/>
      <protection hidden="1"/>
    </xf>
    <xf numFmtId="9" fontId="24" fillId="6" borderId="0" xfId="2" applyFont="1" applyFill="1" applyAlignment="1" applyProtection="1">
      <alignment vertical="center" wrapText="1"/>
      <protection hidden="1"/>
    </xf>
    <xf numFmtId="9" fontId="26" fillId="6" borderId="0" xfId="2" applyFont="1" applyFill="1" applyAlignment="1" applyProtection="1">
      <alignment horizontal="center" vertical="center"/>
      <protection hidden="1"/>
    </xf>
    <xf numFmtId="9" fontId="26" fillId="6" borderId="0" xfId="2" applyFont="1" applyFill="1" applyAlignment="1" applyProtection="1">
      <alignment horizontal="left" vertical="center"/>
      <protection hidden="1"/>
    </xf>
    <xf numFmtId="9" fontId="26" fillId="6" borderId="0" xfId="2" applyFont="1" applyFill="1" applyAlignment="1" applyProtection="1">
      <alignment vertical="center"/>
      <protection hidden="1"/>
    </xf>
    <xf numFmtId="0" fontId="24" fillId="6" borderId="0" xfId="0" applyFont="1" applyFill="1" applyAlignment="1" applyProtection="1">
      <alignment vertical="center"/>
      <protection hidden="1"/>
    </xf>
    <xf numFmtId="0" fontId="24" fillId="6" borderId="0" xfId="0" applyFont="1" applyFill="1" applyBorder="1" applyAlignment="1" applyProtection="1">
      <alignment horizontal="center" vertical="center"/>
      <protection hidden="1"/>
    </xf>
    <xf numFmtId="0" fontId="27" fillId="6" borderId="0" xfId="0" applyFont="1" applyFill="1" applyBorder="1" applyAlignment="1" applyProtection="1">
      <alignment horizontal="center" vertical="center"/>
      <protection hidden="1"/>
    </xf>
    <xf numFmtId="0" fontId="24" fillId="6" borderId="0" xfId="0" applyFont="1" applyFill="1" applyBorder="1" applyAlignment="1" applyProtection="1">
      <alignment horizontal="center" vertical="center" wrapText="1"/>
      <protection hidden="1"/>
    </xf>
    <xf numFmtId="0" fontId="25" fillId="6" borderId="0" xfId="0" applyFont="1" applyFill="1" applyAlignment="1" applyProtection="1">
      <alignment horizontal="left" vertical="center"/>
      <protection hidden="1"/>
    </xf>
    <xf numFmtId="0" fontId="26" fillId="6" borderId="0" xfId="0" applyFont="1" applyFill="1" applyAlignment="1" applyProtection="1">
      <alignment horizontal="center" vertical="center"/>
      <protection hidden="1"/>
    </xf>
    <xf numFmtId="0" fontId="20" fillId="6" borderId="0" xfId="0" applyFont="1" applyFill="1" applyAlignment="1" applyProtection="1">
      <alignment horizontal="center" vertical="center"/>
      <protection hidden="1"/>
    </xf>
    <xf numFmtId="0" fontId="26" fillId="6" borderId="0" xfId="0" applyFont="1" applyFill="1" applyAlignment="1" applyProtection="1">
      <alignment horizontal="left" vertical="center"/>
      <protection hidden="1"/>
    </xf>
    <xf numFmtId="0" fontId="26" fillId="6" borderId="0" xfId="0" applyFont="1" applyFill="1" applyAlignment="1" applyProtection="1">
      <alignment vertical="center"/>
      <protection hidden="1"/>
    </xf>
    <xf numFmtId="14" fontId="20" fillId="6" borderId="0" xfId="0" applyNumberFormat="1" applyFont="1" applyFill="1" applyAlignment="1" applyProtection="1">
      <alignment vertical="center"/>
      <protection hidden="1"/>
    </xf>
    <xf numFmtId="14" fontId="24" fillId="6" borderId="0" xfId="0" applyNumberFormat="1" applyFont="1" applyFill="1" applyBorder="1" applyAlignment="1" applyProtection="1">
      <alignment horizontal="center" vertical="center" wrapText="1"/>
      <protection hidden="1"/>
    </xf>
    <xf numFmtId="0" fontId="24" fillId="6" borderId="0" xfId="0" applyNumberFormat="1" applyFont="1" applyFill="1" applyBorder="1" applyAlignment="1" applyProtection="1">
      <alignment horizontal="center" vertical="center"/>
      <protection hidden="1"/>
    </xf>
    <xf numFmtId="14" fontId="24" fillId="6" borderId="0" xfId="0" applyNumberFormat="1" applyFont="1" applyFill="1" applyBorder="1" applyAlignment="1" applyProtection="1">
      <alignment horizontal="center" vertical="center"/>
      <protection hidden="1"/>
    </xf>
    <xf numFmtId="0" fontId="25" fillId="6" borderId="0" xfId="0" applyFont="1" applyFill="1" applyAlignment="1" applyProtection="1">
      <alignment horizontal="center" vertical="center"/>
      <protection hidden="1"/>
    </xf>
    <xf numFmtId="0" fontId="24" fillId="6" borderId="0" xfId="0" applyNumberFormat="1" applyFont="1" applyFill="1" applyAlignment="1" applyProtection="1">
      <alignment vertical="center"/>
      <protection hidden="1"/>
    </xf>
    <xf numFmtId="0" fontId="24" fillId="6" borderId="0" xfId="0" applyFont="1" applyFill="1" applyAlignment="1" applyProtection="1">
      <alignment vertical="center" wrapText="1"/>
      <protection hidden="1"/>
    </xf>
    <xf numFmtId="0" fontId="2" fillId="3" borderId="0" xfId="0" applyFont="1" applyFill="1" applyBorder="1" applyAlignment="1" applyProtection="1">
      <alignment vertical="center"/>
      <protection hidden="1"/>
    </xf>
    <xf numFmtId="0" fontId="20" fillId="6" borderId="13" xfId="0" applyFont="1" applyFill="1" applyBorder="1" applyAlignment="1" applyProtection="1">
      <alignment vertical="center"/>
      <protection hidden="1"/>
    </xf>
    <xf numFmtId="0" fontId="27" fillId="6" borderId="0" xfId="0" applyFont="1" applyFill="1" applyBorder="1" applyAlignment="1" applyProtection="1">
      <alignment horizontal="left" vertical="center" wrapText="1"/>
      <protection hidden="1"/>
    </xf>
    <xf numFmtId="43" fontId="24" fillId="6" borderId="0" xfId="5" applyFont="1" applyFill="1" applyAlignment="1" applyProtection="1">
      <alignment vertical="center"/>
      <protection hidden="1"/>
    </xf>
    <xf numFmtId="43" fontId="20" fillId="6" borderId="0" xfId="5" applyFont="1" applyFill="1" applyAlignment="1" applyProtection="1">
      <alignment vertical="center"/>
      <protection hidden="1"/>
    </xf>
    <xf numFmtId="43" fontId="24" fillId="6" borderId="0" xfId="5" applyFont="1" applyFill="1" applyBorder="1" applyAlignment="1" applyProtection="1">
      <alignment horizontal="center" vertical="center"/>
      <protection hidden="1"/>
    </xf>
    <xf numFmtId="43" fontId="27" fillId="6" borderId="0" xfId="5" applyFont="1" applyFill="1" applyBorder="1" applyAlignment="1" applyProtection="1">
      <alignment horizontal="left" vertical="center" wrapText="1" shrinkToFit="1"/>
      <protection hidden="1"/>
    </xf>
    <xf numFmtId="43" fontId="24" fillId="6" borderId="0" xfId="5" applyFont="1" applyFill="1" applyBorder="1" applyAlignment="1" applyProtection="1">
      <alignment horizontal="center" vertical="center" wrapText="1"/>
      <protection hidden="1"/>
    </xf>
    <xf numFmtId="43" fontId="25" fillId="6" borderId="0" xfId="5" applyFont="1" applyFill="1" applyAlignment="1" applyProtection="1">
      <alignment horizontal="left" vertical="center"/>
      <protection hidden="1"/>
    </xf>
    <xf numFmtId="43" fontId="26" fillId="6" borderId="0" xfId="5" applyFont="1" applyFill="1" applyAlignment="1" applyProtection="1">
      <alignment horizontal="center" vertical="center"/>
      <protection hidden="1"/>
    </xf>
    <xf numFmtId="43" fontId="20" fillId="6" borderId="0" xfId="5" applyFont="1" applyFill="1" applyAlignment="1" applyProtection="1">
      <alignment horizontal="center" vertical="center"/>
      <protection hidden="1"/>
    </xf>
    <xf numFmtId="43" fontId="26" fillId="6" borderId="0" xfId="5" applyFont="1" applyFill="1" applyAlignment="1" applyProtection="1">
      <alignment horizontal="left" vertical="center"/>
      <protection hidden="1"/>
    </xf>
    <xf numFmtId="43" fontId="26" fillId="6" borderId="0" xfId="5" applyFont="1" applyFill="1" applyAlignment="1" applyProtection="1">
      <alignment vertical="center"/>
      <protection hidden="1"/>
    </xf>
    <xf numFmtId="0" fontId="33" fillId="6" borderId="0" xfId="0" applyFont="1" applyFill="1" applyAlignment="1" applyProtection="1">
      <alignment horizontal="left" vertical="center"/>
      <protection hidden="1"/>
    </xf>
    <xf numFmtId="0" fontId="33" fillId="6" borderId="0" xfId="0" applyFont="1" applyFill="1" applyAlignment="1" applyProtection="1">
      <alignment horizontal="right" vertical="center"/>
      <protection hidden="1"/>
    </xf>
    <xf numFmtId="0" fontId="23" fillId="6" borderId="0" xfId="0" applyFont="1" applyFill="1" applyAlignment="1" applyProtection="1">
      <alignment vertical="center" wrapText="1"/>
      <protection hidden="1"/>
    </xf>
    <xf numFmtId="0" fontId="0" fillId="3" borderId="0" xfId="0" applyFill="1" applyBorder="1" applyAlignment="1" applyProtection="1">
      <alignment horizontal="center"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6" fillId="3" borderId="0" xfId="0" applyFont="1" applyFill="1" applyBorder="1" applyAlignment="1" applyProtection="1">
      <alignment vertical="center"/>
      <protection hidden="1"/>
    </xf>
    <xf numFmtId="0" fontId="7" fillId="3" borderId="0" xfId="0" applyFont="1" applyFill="1" applyBorder="1" applyAlignment="1" applyProtection="1">
      <alignment vertical="center"/>
      <protection hidden="1"/>
    </xf>
    <xf numFmtId="0" fontId="23" fillId="6" borderId="0" xfId="0" applyFont="1" applyFill="1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24" fillId="6" borderId="7" xfId="0" applyFont="1" applyFill="1" applyBorder="1" applyAlignment="1" applyProtection="1">
      <alignment vertical="center"/>
      <protection hidden="1"/>
    </xf>
    <xf numFmtId="0" fontId="24" fillId="6" borderId="0" xfId="0" applyFont="1" applyFill="1" applyBorder="1" applyAlignment="1" applyProtection="1">
      <alignment vertical="center"/>
      <protection hidden="1"/>
    </xf>
    <xf numFmtId="0" fontId="24" fillId="6" borderId="1" xfId="0" applyFont="1" applyFill="1" applyBorder="1" applyAlignment="1" applyProtection="1">
      <alignment vertical="center"/>
      <protection hidden="1"/>
    </xf>
    <xf numFmtId="0" fontId="24" fillId="6" borderId="0" xfId="0" applyFont="1" applyFill="1" applyBorder="1" applyAlignment="1" applyProtection="1">
      <alignment horizontal="right" vertical="center"/>
      <protection hidden="1"/>
    </xf>
    <xf numFmtId="0" fontId="36" fillId="3" borderId="0" xfId="0" applyFont="1" applyFill="1" applyAlignment="1" applyProtection="1">
      <alignment vertical="center" shrinkToFit="1"/>
      <protection hidden="1"/>
    </xf>
    <xf numFmtId="0" fontId="15" fillId="3" borderId="4" xfId="0" applyFont="1" applyFill="1" applyBorder="1" applyAlignment="1" applyProtection="1">
      <alignment horizontal="center" vertical="center"/>
      <protection hidden="1"/>
    </xf>
    <xf numFmtId="14" fontId="17" fillId="3" borderId="0" xfId="0" applyNumberFormat="1" applyFont="1" applyFill="1" applyBorder="1" applyAlignment="1" applyProtection="1">
      <alignment horizontal="left" vertical="center"/>
      <protection hidden="1"/>
    </xf>
    <xf numFmtId="14" fontId="29" fillId="3" borderId="0" xfId="0" applyNumberFormat="1" applyFont="1" applyFill="1" applyBorder="1" applyAlignment="1" applyProtection="1">
      <alignment horizontal="left" vertical="center"/>
      <protection hidden="1"/>
    </xf>
    <xf numFmtId="0" fontId="0" fillId="3" borderId="8" xfId="0" applyFill="1" applyBorder="1" applyAlignment="1" applyProtection="1">
      <alignment vertical="center" wrapText="1"/>
      <protection hidden="1"/>
    </xf>
    <xf numFmtId="164" fontId="23" fillId="6" borderId="0" xfId="0" applyNumberFormat="1" applyFont="1" applyFill="1" applyAlignment="1" applyProtection="1">
      <alignment vertical="center" wrapText="1"/>
      <protection hidden="1"/>
    </xf>
    <xf numFmtId="0" fontId="2" fillId="3" borderId="0" xfId="0" applyFont="1" applyFill="1" applyBorder="1" applyAlignment="1" applyProtection="1">
      <alignment vertical="center" wrapText="1"/>
      <protection hidden="1"/>
    </xf>
    <xf numFmtId="10" fontId="23" fillId="6" borderId="0" xfId="2" applyNumberFormat="1" applyFont="1" applyFill="1" applyAlignment="1" applyProtection="1">
      <alignment vertical="center"/>
      <protection hidden="1"/>
    </xf>
    <xf numFmtId="43" fontId="23" fillId="6" borderId="0" xfId="5" applyFont="1" applyFill="1" applyAlignment="1" applyProtection="1">
      <alignment vertical="center"/>
      <protection hidden="1"/>
    </xf>
    <xf numFmtId="0" fontId="34" fillId="3" borderId="2" xfId="0" applyNumberFormat="1" applyFont="1" applyFill="1" applyBorder="1" applyAlignment="1" applyProtection="1">
      <alignment vertical="center"/>
      <protection hidden="1"/>
    </xf>
    <xf numFmtId="0" fontId="25" fillId="6" borderId="4" xfId="0" applyFont="1" applyFill="1" applyBorder="1" applyAlignment="1" applyProtection="1">
      <alignment horizontal="center" vertical="center"/>
      <protection hidden="1"/>
    </xf>
    <xf numFmtId="0" fontId="24" fillId="6" borderId="4" xfId="0" applyFont="1" applyFill="1" applyBorder="1" applyAlignment="1" applyProtection="1">
      <alignment vertical="center" wrapText="1"/>
      <protection hidden="1"/>
    </xf>
    <xf numFmtId="9" fontId="24" fillId="3" borderId="0" xfId="2" applyFont="1" applyFill="1" applyAlignment="1" applyProtection="1">
      <alignment vertical="center"/>
      <protection hidden="1"/>
    </xf>
    <xf numFmtId="0" fontId="24" fillId="3" borderId="0" xfId="0" applyFont="1" applyFill="1" applyAlignment="1" applyProtection="1">
      <alignment vertical="center"/>
      <protection hidden="1"/>
    </xf>
    <xf numFmtId="0" fontId="6" fillId="3" borderId="0" xfId="0" applyFont="1" applyFill="1" applyBorder="1" applyAlignment="1" applyProtection="1">
      <alignment horizontal="left" vertical="center"/>
      <protection hidden="1"/>
    </xf>
    <xf numFmtId="0" fontId="37" fillId="6" borderId="0" xfId="0" applyFont="1" applyFill="1" applyAlignment="1" applyProtection="1">
      <alignment vertical="center"/>
      <protection hidden="1"/>
    </xf>
    <xf numFmtId="0" fontId="37" fillId="6" borderId="0" xfId="0" applyFont="1" applyFill="1" applyAlignment="1" applyProtection="1">
      <alignment horizontal="left" vertical="center"/>
      <protection hidden="1"/>
    </xf>
    <xf numFmtId="0" fontId="38" fillId="6" borderId="0" xfId="0" applyFont="1" applyFill="1" applyAlignment="1" applyProtection="1">
      <alignment horizontal="left" vertical="center"/>
      <protection hidden="1"/>
    </xf>
    <xf numFmtId="0" fontId="37" fillId="6" borderId="0" xfId="0" applyFont="1" applyFill="1" applyBorder="1" applyAlignment="1" applyProtection="1">
      <alignment horizontal="left" vertical="center"/>
      <protection hidden="1"/>
    </xf>
    <xf numFmtId="0" fontId="33" fillId="6" borderId="0" xfId="0" applyFont="1" applyFill="1" applyAlignment="1" applyProtection="1">
      <alignment horizontal="center" vertical="center"/>
      <protection hidden="1"/>
    </xf>
    <xf numFmtId="0" fontId="39" fillId="6" borderId="0" xfId="0" applyFont="1" applyFill="1" applyAlignment="1" applyProtection="1">
      <alignment horizontal="center" vertical="center"/>
      <protection hidden="1"/>
    </xf>
    <xf numFmtId="0" fontId="40" fillId="6" borderId="0" xfId="0" applyFont="1" applyFill="1" applyBorder="1" applyAlignment="1" applyProtection="1">
      <alignment horizontal="left" vertical="center"/>
      <protection hidden="1"/>
    </xf>
    <xf numFmtId="0" fontId="24" fillId="6" borderId="0" xfId="0" applyNumberFormat="1" applyFont="1" applyFill="1" applyAlignment="1" applyProtection="1">
      <alignment vertical="center" wrapText="1"/>
      <protection hidden="1"/>
    </xf>
    <xf numFmtId="0" fontId="37" fillId="6" borderId="0" xfId="0" applyFont="1" applyFill="1" applyAlignment="1" applyProtection="1">
      <alignment vertical="center" wrapText="1"/>
      <protection hidden="1"/>
    </xf>
    <xf numFmtId="0" fontId="37" fillId="6" borderId="0" xfId="0" applyFont="1" applyFill="1" applyBorder="1" applyAlignment="1" applyProtection="1">
      <alignment horizontal="left" vertical="center" wrapText="1"/>
      <protection hidden="1"/>
    </xf>
    <xf numFmtId="14" fontId="24" fillId="6" borderId="0" xfId="0" applyNumberFormat="1" applyFont="1" applyFill="1" applyAlignment="1" applyProtection="1">
      <alignment vertical="center" wrapText="1"/>
      <protection hidden="1"/>
    </xf>
    <xf numFmtId="0" fontId="24" fillId="0" borderId="0" xfId="0" applyFont="1" applyAlignment="1" applyProtection="1">
      <alignment vertical="center" wrapText="1"/>
      <protection hidden="1"/>
    </xf>
    <xf numFmtId="0" fontId="39" fillId="6" borderId="0" xfId="0" applyFont="1" applyFill="1" applyAlignment="1" applyProtection="1">
      <alignment horizontal="left" vertical="center"/>
      <protection hidden="1"/>
    </xf>
    <xf numFmtId="0" fontId="40" fillId="6" borderId="0" xfId="0" applyFont="1" applyFill="1" applyAlignment="1" applyProtection="1">
      <alignment horizontal="left" vertical="center"/>
      <protection hidden="1"/>
    </xf>
    <xf numFmtId="0" fontId="23" fillId="6" borderId="0" xfId="0" applyFont="1" applyFill="1" applyAlignment="1" applyProtection="1">
      <alignment horizontal="center" vertical="center"/>
      <protection hidden="1"/>
    </xf>
    <xf numFmtId="0" fontId="41" fillId="6" borderId="0" xfId="0" applyFont="1" applyFill="1" applyAlignment="1" applyProtection="1">
      <alignment horizontal="center" vertical="center"/>
      <protection hidden="1"/>
    </xf>
    <xf numFmtId="0" fontId="21" fillId="6" borderId="0" xfId="0" applyFont="1" applyFill="1" applyAlignment="1" applyProtection="1">
      <alignment horizontal="center" vertical="center"/>
      <protection hidden="1"/>
    </xf>
    <xf numFmtId="0" fontId="22" fillId="6" borderId="0" xfId="0" applyFont="1" applyFill="1" applyAlignment="1" applyProtection="1">
      <alignment horizontal="center" vertical="center"/>
      <protection hidden="1"/>
    </xf>
    <xf numFmtId="0" fontId="23" fillId="6" borderId="0" xfId="0" applyFont="1" applyFill="1" applyAlignment="1" applyProtection="1">
      <alignment horizontal="right" vertical="center" wrapText="1"/>
      <protection hidden="1"/>
    </xf>
    <xf numFmtId="0" fontId="23" fillId="6" borderId="0" xfId="0" applyFont="1" applyFill="1" applyAlignment="1" applyProtection="1">
      <alignment horizontal="right" vertical="center"/>
      <protection hidden="1"/>
    </xf>
    <xf numFmtId="0" fontId="23" fillId="6" borderId="0" xfId="0" applyFont="1" applyFill="1" applyAlignment="1" applyProtection="1">
      <alignment horizontal="left" vertical="center"/>
      <protection hidden="1"/>
    </xf>
    <xf numFmtId="0" fontId="26" fillId="6" borderId="0" xfId="0" applyFont="1" applyFill="1" applyAlignment="1" applyProtection="1">
      <alignment horizontal="right" vertical="center"/>
      <protection hidden="1"/>
    </xf>
    <xf numFmtId="0" fontId="23" fillId="6" borderId="0" xfId="0" applyFont="1" applyFill="1" applyAlignment="1" applyProtection="1">
      <alignment horizontal="center" vertical="center" wrapText="1"/>
      <protection hidden="1"/>
    </xf>
    <xf numFmtId="0" fontId="11" fillId="3" borderId="0" xfId="0" applyFont="1" applyFill="1" applyBorder="1" applyAlignment="1" applyProtection="1">
      <alignment vertical="center"/>
      <protection hidden="1"/>
    </xf>
    <xf numFmtId="0" fontId="20" fillId="6" borderId="4" xfId="0" applyFont="1" applyFill="1" applyBorder="1" applyAlignment="1" applyProtection="1">
      <alignment vertical="center"/>
      <protection hidden="1"/>
    </xf>
    <xf numFmtId="43" fontId="24" fillId="6" borderId="0" xfId="5" applyFont="1" applyFill="1" applyAlignment="1" applyProtection="1">
      <alignment vertical="center" wrapText="1"/>
      <protection hidden="1"/>
    </xf>
    <xf numFmtId="43" fontId="2" fillId="0" borderId="0" xfId="0" applyNumberFormat="1" applyFont="1" applyAlignment="1" applyProtection="1">
      <alignment horizontal="center" vertical="center"/>
      <protection hidden="1"/>
    </xf>
    <xf numFmtId="0" fontId="2" fillId="3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0" xfId="0" applyFill="1" applyAlignment="1" applyProtection="1">
      <alignment horizontal="center" vertical="center"/>
      <protection hidden="1"/>
    </xf>
    <xf numFmtId="0" fontId="34" fillId="3" borderId="0" xfId="0" applyNumberFormat="1" applyFont="1" applyFill="1" applyBorder="1" applyAlignment="1" applyProtection="1">
      <alignment vertical="center"/>
      <protection hidden="1"/>
    </xf>
    <xf numFmtId="0" fontId="36" fillId="3" borderId="0" xfId="0" applyFont="1" applyFill="1" applyBorder="1" applyAlignment="1" applyProtection="1">
      <alignment vertical="center"/>
      <protection hidden="1"/>
    </xf>
    <xf numFmtId="0" fontId="8" fillId="0" borderId="3" xfId="0" applyFont="1" applyFill="1" applyBorder="1" applyAlignment="1" applyProtection="1">
      <alignment horizontal="left" vertical="center" wrapText="1"/>
      <protection hidden="1"/>
    </xf>
    <xf numFmtId="0" fontId="8" fillId="0" borderId="4" xfId="0" applyFont="1" applyFill="1" applyBorder="1" applyAlignment="1" applyProtection="1">
      <alignment horizontal="center" vertical="center" wrapText="1"/>
      <protection hidden="1"/>
    </xf>
    <xf numFmtId="0" fontId="15" fillId="3" borderId="4" xfId="0" applyFont="1" applyFill="1" applyBorder="1" applyAlignment="1" applyProtection="1">
      <alignment vertical="center"/>
      <protection locked="0"/>
    </xf>
    <xf numFmtId="0" fontId="0" fillId="3" borderId="0" xfId="0" applyFill="1" applyAlignment="1" applyProtection="1">
      <alignment vertical="center"/>
      <protection hidden="1"/>
    </xf>
    <xf numFmtId="0" fontId="20" fillId="6" borderId="14" xfId="0" applyFont="1" applyFill="1" applyBorder="1" applyAlignment="1" applyProtection="1">
      <alignment vertical="center"/>
      <protection hidden="1"/>
    </xf>
    <xf numFmtId="0" fontId="30" fillId="6" borderId="16" xfId="0" applyFont="1" applyFill="1" applyBorder="1" applyAlignment="1" applyProtection="1">
      <alignment vertical="center" wrapText="1"/>
      <protection hidden="1"/>
    </xf>
    <xf numFmtId="0" fontId="21" fillId="6" borderId="16" xfId="0" applyNumberFormat="1" applyFont="1" applyFill="1" applyBorder="1" applyAlignment="1" applyProtection="1">
      <alignment vertical="center"/>
      <protection hidden="1"/>
    </xf>
    <xf numFmtId="0" fontId="30" fillId="6" borderId="17" xfId="0" applyFont="1" applyFill="1" applyBorder="1" applyAlignment="1" applyProtection="1">
      <alignment vertical="center" wrapText="1"/>
      <protection hidden="1"/>
    </xf>
    <xf numFmtId="0" fontId="38" fillId="6" borderId="16" xfId="0" applyFont="1" applyFill="1" applyBorder="1" applyAlignment="1" applyProtection="1">
      <alignment horizontal="left" vertical="center"/>
      <protection hidden="1"/>
    </xf>
    <xf numFmtId="0" fontId="20" fillId="6" borderId="15" xfId="0" applyFont="1" applyFill="1" applyBorder="1" applyAlignment="1" applyProtection="1">
      <alignment vertical="center"/>
      <protection hidden="1"/>
    </xf>
    <xf numFmtId="0" fontId="3" fillId="3" borderId="0" xfId="0" applyFont="1" applyFill="1" applyBorder="1" applyAlignment="1" applyProtection="1">
      <alignment vertical="center"/>
      <protection hidden="1"/>
    </xf>
    <xf numFmtId="9" fontId="20" fillId="6" borderId="0" xfId="2" applyFont="1" applyFill="1" applyBorder="1" applyAlignment="1" applyProtection="1">
      <alignment vertical="center"/>
      <protection hidden="1"/>
    </xf>
    <xf numFmtId="0" fontId="20" fillId="6" borderId="0" xfId="0" applyFont="1" applyFill="1" applyBorder="1" applyAlignment="1" applyProtection="1">
      <alignment vertical="center"/>
      <protection hidden="1"/>
    </xf>
    <xf numFmtId="0" fontId="21" fillId="6" borderId="0" xfId="0" applyFont="1" applyFill="1" applyBorder="1" applyAlignment="1" applyProtection="1">
      <alignment vertical="center"/>
      <protection hidden="1"/>
    </xf>
    <xf numFmtId="0" fontId="22" fillId="6" borderId="0" xfId="0" applyFont="1" applyFill="1" applyBorder="1" applyAlignment="1" applyProtection="1">
      <alignment vertical="center"/>
      <protection hidden="1"/>
    </xf>
    <xf numFmtId="43" fontId="20" fillId="6" borderId="0" xfId="5" applyFont="1" applyFill="1" applyBorder="1" applyAlignment="1" applyProtection="1">
      <alignment vertical="center"/>
      <protection hidden="1"/>
    </xf>
    <xf numFmtId="0" fontId="3" fillId="6" borderId="0" xfId="0" applyFont="1" applyFill="1" applyBorder="1" applyAlignment="1" applyProtection="1">
      <alignment vertical="center"/>
      <protection hidden="1"/>
    </xf>
    <xf numFmtId="0" fontId="3" fillId="0" borderId="0" xfId="0" applyFont="1" applyBorder="1" applyAlignment="1" applyProtection="1">
      <alignment vertical="center"/>
      <protection hidden="1"/>
    </xf>
    <xf numFmtId="0" fontId="0" fillId="5" borderId="4" xfId="0" applyFill="1" applyBorder="1" applyAlignment="1" applyProtection="1">
      <alignment vertical="center" wrapText="1"/>
      <protection hidden="1"/>
    </xf>
    <xf numFmtId="0" fontId="15" fillId="3" borderId="0" xfId="0" applyFont="1" applyFill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vertical="center"/>
      <protection hidden="1"/>
    </xf>
    <xf numFmtId="0" fontId="15" fillId="4" borderId="4" xfId="0" applyFont="1" applyFill="1" applyBorder="1" applyAlignment="1" applyProtection="1">
      <alignment horizontal="center" vertical="center"/>
      <protection hidden="1"/>
    </xf>
    <xf numFmtId="1" fontId="15" fillId="4" borderId="4" xfId="0" applyNumberFormat="1" applyFont="1" applyFill="1" applyBorder="1" applyAlignment="1" applyProtection="1">
      <alignment horizontal="center" vertical="center"/>
      <protection hidden="1"/>
    </xf>
    <xf numFmtId="0" fontId="0" fillId="3" borderId="3" xfId="0" applyFill="1" applyBorder="1" applyAlignment="1" applyProtection="1">
      <alignment vertical="center"/>
      <protection locked="0"/>
    </xf>
    <xf numFmtId="0" fontId="0" fillId="3" borderId="7" xfId="0" applyFill="1" applyBorder="1" applyAlignment="1" applyProtection="1">
      <alignment vertical="center"/>
      <protection locked="0"/>
    </xf>
    <xf numFmtId="0" fontId="0" fillId="3" borderId="6" xfId="0" applyFill="1" applyBorder="1" applyAlignment="1" applyProtection="1">
      <alignment vertical="center"/>
      <protection locked="0"/>
    </xf>
    <xf numFmtId="14" fontId="2" fillId="3" borderId="0" xfId="0" applyNumberFormat="1" applyFont="1" applyFill="1" applyBorder="1" applyAlignment="1" applyProtection="1">
      <alignment horizontal="center" vertical="center" wrapText="1"/>
      <protection hidden="1"/>
    </xf>
    <xf numFmtId="14" fontId="11" fillId="3" borderId="0" xfId="0" applyNumberFormat="1" applyFont="1" applyFill="1" applyBorder="1" applyAlignment="1" applyProtection="1">
      <alignment horizontal="center" vertical="center" wrapText="1"/>
      <protection hidden="1"/>
    </xf>
    <xf numFmtId="0" fontId="2" fillId="3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2" fillId="3" borderId="0" xfId="0" applyFont="1" applyFill="1" applyBorder="1" applyAlignment="1" applyProtection="1">
      <alignment horizontal="left" vertical="center"/>
      <protection hidden="1"/>
    </xf>
    <xf numFmtId="0" fontId="0" fillId="3" borderId="0" xfId="0" applyFont="1" applyFill="1" applyBorder="1" applyAlignment="1" applyProtection="1">
      <alignment vertical="center"/>
      <protection hidden="1"/>
    </xf>
    <xf numFmtId="0" fontId="0" fillId="3" borderId="1" xfId="0" applyFont="1" applyFill="1" applyBorder="1" applyAlignment="1" applyProtection="1">
      <alignment vertical="center"/>
      <protection hidden="1"/>
    </xf>
    <xf numFmtId="10" fontId="1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hidden="1"/>
    </xf>
    <xf numFmtId="0" fontId="0" fillId="3" borderId="0" xfId="0" applyFill="1" applyBorder="1" applyAlignment="1" applyProtection="1">
      <alignment vertical="center" wrapText="1"/>
      <protection hidden="1"/>
    </xf>
    <xf numFmtId="14" fontId="35" fillId="3" borderId="0" xfId="3" applyNumberFormat="1" applyFont="1" applyFill="1" applyBorder="1" applyAlignment="1" applyProtection="1">
      <alignment horizontal="left" vertical="center"/>
      <protection hidden="1"/>
    </xf>
    <xf numFmtId="14" fontId="28" fillId="3" borderId="0" xfId="0" applyNumberFormat="1" applyFont="1" applyFill="1" applyBorder="1" applyAlignment="1" applyProtection="1">
      <alignment horizontal="left" vertical="center"/>
      <protection hidden="1"/>
    </xf>
    <xf numFmtId="14" fontId="18" fillId="3" borderId="0" xfId="3" applyNumberFormat="1" applyFill="1" applyBorder="1" applyAlignment="1" applyProtection="1">
      <alignment horizontal="left" vertical="center"/>
      <protection hidden="1"/>
    </xf>
    <xf numFmtId="0" fontId="0" fillId="3" borderId="0" xfId="0" applyFill="1" applyBorder="1" applyAlignment="1" applyProtection="1">
      <alignment vertical="center"/>
      <protection locked="0"/>
    </xf>
    <xf numFmtId="9" fontId="15" fillId="3" borderId="0" xfId="2" applyFont="1" applyFill="1" applyBorder="1" applyAlignment="1" applyProtection="1">
      <alignment horizontal="left" vertical="center" shrinkToFit="1"/>
      <protection locked="0"/>
    </xf>
    <xf numFmtId="0" fontId="15" fillId="3" borderId="0" xfId="0" applyFont="1" applyFill="1" applyBorder="1" applyAlignment="1" applyProtection="1">
      <alignment vertical="center"/>
      <protection locked="0"/>
    </xf>
    <xf numFmtId="0" fontId="3" fillId="7" borderId="20" xfId="0" applyFont="1" applyFill="1" applyBorder="1" applyAlignment="1" applyProtection="1">
      <alignment vertical="center"/>
      <protection hidden="1"/>
    </xf>
    <xf numFmtId="0" fontId="0" fillId="7" borderId="22" xfId="0" applyFill="1" applyBorder="1" applyAlignment="1">
      <alignment vertical="center"/>
    </xf>
    <xf numFmtId="0" fontId="3" fillId="7" borderId="22" xfId="0" applyFont="1" applyFill="1" applyBorder="1" applyAlignment="1" applyProtection="1">
      <alignment vertical="center"/>
      <protection hidden="1"/>
    </xf>
    <xf numFmtId="0" fontId="12" fillId="7" borderId="22" xfId="0" applyFont="1" applyFill="1" applyBorder="1" applyAlignment="1" applyProtection="1">
      <alignment horizontal="left" vertical="center" wrapText="1" indent="1"/>
      <protection locked="0"/>
    </xf>
    <xf numFmtId="0" fontId="10" fillId="7" borderId="22" xfId="0" applyFont="1" applyFill="1" applyBorder="1" applyAlignment="1" applyProtection="1">
      <alignment horizontal="center" vertical="center"/>
      <protection hidden="1"/>
    </xf>
    <xf numFmtId="0" fontId="0" fillId="7" borderId="22" xfId="0" applyFill="1" applyBorder="1" applyAlignment="1" applyProtection="1">
      <alignment vertical="center"/>
      <protection hidden="1"/>
    </xf>
    <xf numFmtId="166" fontId="12" fillId="7" borderId="22" xfId="0" applyNumberFormat="1" applyFont="1" applyFill="1" applyBorder="1" applyAlignment="1" applyProtection="1">
      <alignment horizontal="left" vertical="center" wrapText="1" indent="1"/>
      <protection hidden="1"/>
    </xf>
    <xf numFmtId="167" fontId="12" fillId="7" borderId="22" xfId="0" applyNumberFormat="1" applyFont="1" applyFill="1" applyBorder="1" applyAlignment="1" applyProtection="1">
      <alignment horizontal="left" vertical="center" wrapText="1" indent="1"/>
      <protection hidden="1"/>
    </xf>
    <xf numFmtId="0" fontId="0" fillId="7" borderId="22" xfId="0" applyFont="1" applyFill="1" applyBorder="1" applyAlignment="1" applyProtection="1">
      <alignment horizontal="center" vertical="center"/>
    </xf>
    <xf numFmtId="0" fontId="0" fillId="7" borderId="22" xfId="0" applyFont="1" applyFill="1" applyBorder="1" applyAlignment="1">
      <alignment horizontal="center" vertical="center"/>
    </xf>
    <xf numFmtId="10" fontId="0" fillId="7" borderId="22" xfId="0" applyNumberFormat="1" applyFill="1" applyBorder="1" applyAlignment="1" applyProtection="1">
      <alignment horizontal="center" vertical="center"/>
      <protection locked="0"/>
    </xf>
    <xf numFmtId="10" fontId="0" fillId="7" borderId="29" xfId="0" applyNumberFormat="1" applyFill="1" applyBorder="1" applyAlignment="1" applyProtection="1">
      <alignment horizontal="center" vertical="center"/>
      <protection locked="0"/>
    </xf>
    <xf numFmtId="0" fontId="3" fillId="7" borderId="30" xfId="0" applyFont="1" applyFill="1" applyBorder="1" applyAlignment="1" applyProtection="1">
      <alignment vertical="center"/>
      <protection hidden="1"/>
    </xf>
    <xf numFmtId="0" fontId="15" fillId="7" borderId="28" xfId="0" applyFont="1" applyFill="1" applyBorder="1" applyAlignment="1" applyProtection="1">
      <alignment horizontal="center" vertical="center"/>
      <protection hidden="1"/>
    </xf>
    <xf numFmtId="0" fontId="15" fillId="7" borderId="28" xfId="0" applyFont="1" applyFill="1" applyBorder="1" applyAlignment="1" applyProtection="1">
      <alignment horizontal="left" vertical="center" indent="1" shrinkToFit="1"/>
      <protection locked="0"/>
    </xf>
    <xf numFmtId="0" fontId="0" fillId="7" borderId="28" xfId="0" applyFill="1" applyBorder="1" applyAlignment="1" applyProtection="1">
      <alignment horizontal="left" vertical="center" indent="1" shrinkToFit="1"/>
      <protection locked="0"/>
    </xf>
    <xf numFmtId="0" fontId="0" fillId="7" borderId="28" xfId="0" applyFill="1" applyBorder="1" applyAlignment="1" applyProtection="1">
      <alignment vertical="center"/>
      <protection locked="0"/>
    </xf>
    <xf numFmtId="9" fontId="15" fillId="7" borderId="28" xfId="2" applyFont="1" applyFill="1" applyBorder="1" applyAlignment="1" applyProtection="1">
      <alignment horizontal="left" vertical="center" shrinkToFit="1"/>
      <protection locked="0"/>
    </xf>
    <xf numFmtId="9" fontId="0" fillId="7" borderId="28" xfId="2" applyFont="1" applyFill="1" applyBorder="1" applyAlignment="1" applyProtection="1">
      <alignment horizontal="left" vertical="center" shrinkToFit="1"/>
      <protection locked="0"/>
    </xf>
    <xf numFmtId="0" fontId="15" fillId="7" borderId="28" xfId="0" applyFont="1" applyFill="1" applyBorder="1" applyAlignment="1" applyProtection="1">
      <alignment vertical="center"/>
      <protection locked="0"/>
    </xf>
    <xf numFmtId="10" fontId="15" fillId="7" borderId="28" xfId="2" applyNumberFormat="1" applyFont="1" applyFill="1" applyBorder="1" applyAlignment="1" applyProtection="1">
      <alignment horizontal="center" vertical="center"/>
      <protection locked="0"/>
    </xf>
    <xf numFmtId="10" fontId="0" fillId="7" borderId="28" xfId="0" applyNumberFormat="1" applyFill="1" applyBorder="1" applyAlignment="1" applyProtection="1">
      <alignment horizontal="center" vertical="center"/>
      <protection locked="0"/>
    </xf>
    <xf numFmtId="0" fontId="3" fillId="7" borderId="18" xfId="0" applyFont="1" applyFill="1" applyBorder="1" applyAlignment="1" applyProtection="1">
      <alignment vertical="center"/>
      <protection hidden="1"/>
    </xf>
    <xf numFmtId="0" fontId="3" fillId="7" borderId="21" xfId="0" applyFont="1" applyFill="1" applyBorder="1" applyAlignment="1" applyProtection="1">
      <alignment vertical="center"/>
      <protection hidden="1"/>
    </xf>
    <xf numFmtId="0" fontId="3" fillId="7" borderId="19" xfId="0" applyFont="1" applyFill="1" applyBorder="1" applyAlignment="1" applyProtection="1">
      <alignment vertical="center"/>
      <protection hidden="1"/>
    </xf>
    <xf numFmtId="0" fontId="3" fillId="7" borderId="0" xfId="0" applyFont="1" applyFill="1" applyBorder="1" applyAlignment="1" applyProtection="1">
      <alignment vertical="center"/>
      <protection hidden="1"/>
    </xf>
    <xf numFmtId="0" fontId="15" fillId="7" borderId="0" xfId="0" applyFont="1" applyFill="1" applyBorder="1" applyAlignment="1" applyProtection="1">
      <alignment vertical="center"/>
      <protection hidden="1"/>
    </xf>
    <xf numFmtId="0" fontId="0" fillId="7" borderId="0" xfId="0" applyFill="1" applyBorder="1" applyAlignment="1" applyProtection="1">
      <alignment vertical="center"/>
      <protection hidden="1"/>
    </xf>
    <xf numFmtId="0" fontId="42" fillId="8" borderId="3" xfId="0" applyFont="1" applyFill="1" applyBorder="1" applyAlignment="1" applyProtection="1">
      <alignment horizontal="center" vertical="center" wrapText="1"/>
      <protection hidden="1"/>
    </xf>
    <xf numFmtId="0" fontId="15" fillId="7" borderId="0" xfId="0" applyFont="1" applyFill="1" applyBorder="1" applyAlignment="1" applyProtection="1">
      <alignment horizontal="right" vertical="center"/>
      <protection hidden="1"/>
    </xf>
    <xf numFmtId="0" fontId="0" fillId="7" borderId="0" xfId="0" applyFont="1" applyFill="1" applyBorder="1" applyAlignment="1">
      <alignment horizontal="right" vertical="center"/>
    </xf>
    <xf numFmtId="0" fontId="15" fillId="7" borderId="0" xfId="0" applyFont="1" applyFill="1" applyBorder="1" applyAlignment="1" applyProtection="1">
      <alignment horizontal="center" vertical="center"/>
      <protection hidden="1"/>
    </xf>
    <xf numFmtId="0" fontId="3" fillId="3" borderId="0" xfId="0" applyFont="1" applyFill="1" applyBorder="1" applyAlignment="1" applyProtection="1">
      <alignment horizontal="left" vertical="center" wrapText="1"/>
      <protection hidden="1"/>
    </xf>
    <xf numFmtId="0" fontId="5" fillId="3" borderId="0" xfId="0" applyFont="1" applyFill="1" applyBorder="1" applyAlignment="1" applyProtection="1">
      <alignment vertical="center" wrapText="1"/>
      <protection hidden="1"/>
    </xf>
    <xf numFmtId="0" fontId="0" fillId="3" borderId="0" xfId="0" applyFont="1" applyFill="1" applyBorder="1" applyAlignment="1" applyProtection="1">
      <alignment horizontal="left" vertical="center"/>
      <protection hidden="1"/>
    </xf>
    <xf numFmtId="0" fontId="2" fillId="3" borderId="0" xfId="0" applyFont="1" applyFill="1" applyBorder="1" applyAlignment="1" applyProtection="1">
      <alignment vertical="top" wrapText="1"/>
      <protection hidden="1"/>
    </xf>
    <xf numFmtId="14" fontId="29" fillId="3" borderId="0" xfId="0" applyNumberFormat="1" applyFont="1" applyFill="1" applyBorder="1" applyAlignment="1" applyProtection="1">
      <alignment vertical="center"/>
      <protection hidden="1"/>
    </xf>
    <xf numFmtId="1" fontId="0" fillId="3" borderId="0" xfId="0" applyNumberFormat="1" applyFill="1" applyBorder="1" applyAlignment="1" applyProtection="1">
      <alignment vertical="center"/>
      <protection hidden="1"/>
    </xf>
    <xf numFmtId="43" fontId="0" fillId="3" borderId="0" xfId="5" applyFont="1" applyFill="1" applyBorder="1" applyAlignment="1" applyProtection="1">
      <alignment vertical="center"/>
      <protection hidden="1"/>
    </xf>
    <xf numFmtId="0" fontId="2" fillId="7" borderId="18" xfId="0" applyFont="1" applyFill="1" applyBorder="1" applyAlignment="1" applyProtection="1">
      <alignment horizontal="center" vertical="center"/>
      <protection hidden="1"/>
    </xf>
    <xf numFmtId="0" fontId="3" fillId="7" borderId="31" xfId="0" applyFont="1" applyFill="1" applyBorder="1" applyAlignment="1" applyProtection="1">
      <alignment horizontal="center" vertical="center"/>
      <protection hidden="1"/>
    </xf>
    <xf numFmtId="0" fontId="0" fillId="7" borderId="21" xfId="0" applyFill="1" applyBorder="1" applyAlignment="1" applyProtection="1">
      <alignment vertical="center"/>
      <protection hidden="1"/>
    </xf>
    <xf numFmtId="0" fontId="2" fillId="7" borderId="21" xfId="0" applyFont="1" applyFill="1" applyBorder="1" applyAlignment="1" applyProtection="1">
      <alignment horizontal="left" vertical="center"/>
      <protection hidden="1"/>
    </xf>
    <xf numFmtId="0" fontId="2" fillId="7" borderId="21" xfId="0" applyFont="1" applyFill="1" applyBorder="1" applyAlignment="1" applyProtection="1">
      <alignment vertical="center"/>
      <protection hidden="1"/>
    </xf>
    <xf numFmtId="0" fontId="2" fillId="7" borderId="21" xfId="0" applyFont="1" applyFill="1" applyBorder="1" applyAlignment="1" applyProtection="1">
      <alignment horizontal="center" vertical="center"/>
      <protection hidden="1"/>
    </xf>
    <xf numFmtId="1" fontId="0" fillId="7" borderId="21" xfId="0" applyNumberFormat="1" applyFill="1" applyBorder="1" applyAlignment="1" applyProtection="1">
      <alignment vertical="center"/>
      <protection hidden="1"/>
    </xf>
    <xf numFmtId="1" fontId="2" fillId="7" borderId="21" xfId="0" applyNumberFormat="1" applyFont="1" applyFill="1" applyBorder="1" applyAlignment="1" applyProtection="1">
      <alignment horizontal="center" vertical="center"/>
      <protection hidden="1"/>
    </xf>
    <xf numFmtId="1" fontId="0" fillId="7" borderId="30" xfId="0" applyNumberFormat="1" applyFill="1" applyBorder="1" applyAlignment="1" applyProtection="1">
      <alignment vertical="center"/>
      <protection hidden="1"/>
    </xf>
    <xf numFmtId="0" fontId="2" fillId="3" borderId="0" xfId="0" quotePrefix="1" applyFont="1" applyFill="1" applyBorder="1" applyAlignment="1" applyProtection="1">
      <alignment horizontal="center" vertical="top" wrapText="1"/>
      <protection hidden="1"/>
    </xf>
    <xf numFmtId="0" fontId="0" fillId="3" borderId="0" xfId="0" applyFont="1" applyFill="1" applyBorder="1" applyAlignment="1" applyProtection="1">
      <alignment vertical="center" wrapText="1"/>
      <protection hidden="1"/>
    </xf>
    <xf numFmtId="0" fontId="0" fillId="7" borderId="0" xfId="0" applyFill="1" applyBorder="1" applyAlignment="1" applyProtection="1">
      <alignment horizontal="center" vertical="center"/>
      <protection hidden="1"/>
    </xf>
    <xf numFmtId="10" fontId="36" fillId="7" borderId="22" xfId="0" applyNumberFormat="1" applyFont="1" applyFill="1" applyBorder="1" applyAlignment="1" applyProtection="1">
      <alignment horizontal="center" vertical="center"/>
      <protection locked="0"/>
    </xf>
    <xf numFmtId="0" fontId="15" fillId="7" borderId="19" xfId="0" applyFont="1" applyFill="1" applyBorder="1" applyAlignment="1" applyProtection="1">
      <alignment vertical="center"/>
      <protection hidden="1"/>
    </xf>
    <xf numFmtId="0" fontId="31" fillId="7" borderId="19" xfId="0" applyFont="1" applyFill="1" applyBorder="1" applyAlignment="1" applyProtection="1">
      <alignment vertical="center"/>
      <protection hidden="1"/>
    </xf>
    <xf numFmtId="0" fontId="0" fillId="7" borderId="19" xfId="0" applyFill="1" applyBorder="1" applyAlignment="1" applyProtection="1">
      <alignment vertical="center"/>
      <protection hidden="1"/>
    </xf>
    <xf numFmtId="0" fontId="0" fillId="7" borderId="20" xfId="0" applyFill="1" applyBorder="1" applyAlignment="1" applyProtection="1">
      <alignment vertical="center"/>
      <protection hidden="1"/>
    </xf>
    <xf numFmtId="0" fontId="0" fillId="7" borderId="22" xfId="0" applyFill="1" applyBorder="1" applyAlignment="1" applyProtection="1">
      <alignment horizontal="center" vertical="center"/>
      <protection hidden="1"/>
    </xf>
    <xf numFmtId="0" fontId="0" fillId="7" borderId="22" xfId="0" applyFill="1" applyBorder="1" applyAlignment="1" applyProtection="1">
      <alignment horizontal="left" vertical="center" wrapText="1"/>
      <protection locked="0"/>
    </xf>
    <xf numFmtId="0" fontId="0" fillId="7" borderId="22" xfId="0" applyFill="1" applyBorder="1" applyAlignment="1" applyProtection="1">
      <alignment horizontal="left" vertical="center" wrapText="1"/>
      <protection hidden="1"/>
    </xf>
    <xf numFmtId="0" fontId="0" fillId="7" borderId="22" xfId="0" applyFill="1" applyBorder="1" applyAlignment="1" applyProtection="1">
      <alignment vertical="center" wrapText="1"/>
      <protection hidden="1"/>
    </xf>
    <xf numFmtId="0" fontId="0" fillId="7" borderId="22" xfId="0" applyFont="1" applyFill="1" applyBorder="1" applyAlignment="1" applyProtection="1">
      <alignment horizontal="center" vertical="center"/>
      <protection locked="0"/>
    </xf>
    <xf numFmtId="0" fontId="2" fillId="7" borderId="22" xfId="0" applyFont="1" applyFill="1" applyBorder="1" applyAlignment="1" applyProtection="1">
      <alignment vertical="center" wrapText="1"/>
      <protection hidden="1"/>
    </xf>
    <xf numFmtId="14" fontId="17" fillId="7" borderId="22" xfId="0" applyNumberFormat="1" applyFont="1" applyFill="1" applyBorder="1" applyAlignment="1" applyProtection="1">
      <alignment horizontal="left" vertical="center"/>
      <protection hidden="1"/>
    </xf>
    <xf numFmtId="0" fontId="2" fillId="7" borderId="22" xfId="0" applyFont="1" applyFill="1" applyBorder="1" applyAlignment="1" applyProtection="1">
      <alignment horizontal="center" vertical="center"/>
      <protection hidden="1"/>
    </xf>
    <xf numFmtId="0" fontId="2" fillId="7" borderId="29" xfId="0" applyFont="1" applyFill="1" applyBorder="1" applyAlignment="1" applyProtection="1">
      <alignment horizontal="center" vertical="center"/>
      <protection hidden="1"/>
    </xf>
    <xf numFmtId="0" fontId="2" fillId="7" borderId="30" xfId="0" applyFont="1" applyFill="1" applyBorder="1" applyAlignment="1" applyProtection="1">
      <alignment horizontal="center" vertical="center"/>
      <protection hidden="1"/>
    </xf>
    <xf numFmtId="14" fontId="17" fillId="7" borderId="28" xfId="0" applyNumberFormat="1" applyFont="1" applyFill="1" applyBorder="1" applyAlignment="1" applyProtection="1">
      <alignment horizontal="left" vertical="center"/>
      <protection hidden="1"/>
    </xf>
    <xf numFmtId="14" fontId="29" fillId="7" borderId="28" xfId="0" applyNumberFormat="1" applyFont="1" applyFill="1" applyBorder="1" applyAlignment="1" applyProtection="1">
      <alignment horizontal="left" vertical="center"/>
      <protection hidden="1"/>
    </xf>
    <xf numFmtId="14" fontId="2" fillId="7" borderId="28" xfId="0" applyNumberFormat="1" applyFont="1" applyFill="1" applyBorder="1" applyAlignment="1" applyProtection="1">
      <alignment horizontal="center" vertical="center"/>
      <protection hidden="1"/>
    </xf>
    <xf numFmtId="0" fontId="2" fillId="7" borderId="28" xfId="0" applyFont="1" applyFill="1" applyBorder="1" applyAlignment="1" applyProtection="1">
      <alignment horizontal="center" vertical="center"/>
      <protection hidden="1"/>
    </xf>
    <xf numFmtId="0" fontId="17" fillId="7" borderId="21" xfId="0" applyFont="1" applyFill="1" applyBorder="1" applyAlignment="1" applyProtection="1">
      <alignment horizontal="center" vertical="center"/>
      <protection hidden="1"/>
    </xf>
    <xf numFmtId="0" fontId="36" fillId="7" borderId="21" xfId="0" applyFont="1" applyFill="1" applyBorder="1" applyAlignment="1" applyProtection="1">
      <alignment horizontal="right" vertical="center" wrapText="1"/>
      <protection hidden="1"/>
    </xf>
    <xf numFmtId="0" fontId="36" fillId="7" borderId="21" xfId="0" applyFont="1" applyFill="1" applyBorder="1" applyAlignment="1" applyProtection="1">
      <alignment horizontal="right" vertical="center" shrinkToFit="1"/>
      <protection hidden="1"/>
    </xf>
    <xf numFmtId="0" fontId="0" fillId="7" borderId="21" xfId="0" applyFill="1" applyBorder="1" applyAlignment="1" applyProtection="1">
      <alignment vertical="center" wrapText="1"/>
      <protection hidden="1"/>
    </xf>
    <xf numFmtId="0" fontId="17" fillId="7" borderId="21" xfId="0" applyFont="1" applyFill="1" applyBorder="1" applyAlignment="1" applyProtection="1">
      <alignment horizontal="left" vertical="center"/>
      <protection hidden="1"/>
    </xf>
    <xf numFmtId="14" fontId="17" fillId="7" borderId="19" xfId="0" applyNumberFormat="1" applyFont="1" applyFill="1" applyBorder="1" applyAlignment="1" applyProtection="1">
      <alignment horizontal="left" vertical="center"/>
      <protection hidden="1"/>
    </xf>
    <xf numFmtId="14" fontId="29" fillId="7" borderId="19" xfId="0" applyNumberFormat="1" applyFont="1" applyFill="1" applyBorder="1" applyAlignment="1" applyProtection="1">
      <alignment horizontal="left" vertical="center"/>
      <protection hidden="1"/>
    </xf>
    <xf numFmtId="14" fontId="2" fillId="7" borderId="19" xfId="0" applyNumberFormat="1" applyFont="1" applyFill="1" applyBorder="1" applyAlignment="1" applyProtection="1">
      <alignment horizontal="center" vertical="center"/>
      <protection hidden="1"/>
    </xf>
    <xf numFmtId="0" fontId="2" fillId="7" borderId="19" xfId="0" applyFont="1" applyFill="1" applyBorder="1" applyAlignment="1" applyProtection="1">
      <alignment horizontal="center" vertical="center"/>
      <protection hidden="1"/>
    </xf>
    <xf numFmtId="0" fontId="2" fillId="7" borderId="20" xfId="0" applyFont="1" applyFill="1" applyBorder="1" applyAlignment="1" applyProtection="1">
      <alignment horizontal="center" vertical="center"/>
      <protection hidden="1"/>
    </xf>
    <xf numFmtId="0" fontId="0" fillId="7" borderId="28" xfId="0" applyFill="1" applyBorder="1" applyAlignment="1" applyProtection="1">
      <alignment horizontal="center" vertical="center"/>
      <protection hidden="1"/>
    </xf>
    <xf numFmtId="14" fontId="2" fillId="7" borderId="28" xfId="0" applyNumberFormat="1" applyFont="1" applyFill="1" applyBorder="1" applyAlignment="1" applyProtection="1">
      <alignment horizontal="center" vertical="center" wrapText="1"/>
      <protection hidden="1"/>
    </xf>
    <xf numFmtId="14" fontId="11" fillId="7" borderId="28" xfId="0" applyNumberFormat="1" applyFont="1" applyFill="1" applyBorder="1" applyAlignment="1" applyProtection="1">
      <alignment horizontal="center" vertical="center" wrapText="1"/>
      <protection hidden="1"/>
    </xf>
    <xf numFmtId="1" fontId="0" fillId="7" borderId="28" xfId="0" applyNumberFormat="1" applyFill="1" applyBorder="1" applyAlignment="1" applyProtection="1">
      <alignment vertical="center"/>
      <protection hidden="1"/>
    </xf>
    <xf numFmtId="0" fontId="0" fillId="7" borderId="28" xfId="0" applyFill="1" applyBorder="1" applyAlignment="1" applyProtection="1">
      <alignment vertical="center"/>
      <protection hidden="1"/>
    </xf>
    <xf numFmtId="0" fontId="0" fillId="7" borderId="29" xfId="0" applyFill="1" applyBorder="1" applyAlignment="1" applyProtection="1">
      <alignment vertical="center"/>
      <protection hidden="1"/>
    </xf>
    <xf numFmtId="0" fontId="3" fillId="7" borderId="32" xfId="0" applyFont="1" applyFill="1" applyBorder="1" applyAlignment="1" applyProtection="1">
      <alignment horizontal="center" vertical="center"/>
      <protection hidden="1"/>
    </xf>
    <xf numFmtId="0" fontId="3" fillId="7" borderId="32" xfId="0" applyFont="1" applyFill="1" applyBorder="1" applyAlignment="1" applyProtection="1">
      <alignment horizontal="center" vertical="center" wrapText="1"/>
      <protection hidden="1"/>
    </xf>
    <xf numFmtId="0" fontId="0" fillId="7" borderId="22" xfId="0" applyFill="1" applyBorder="1" applyAlignment="1">
      <alignment horizontal="center" vertical="top" wrapText="1"/>
    </xf>
    <xf numFmtId="0" fontId="2" fillId="7" borderId="22" xfId="0" applyFont="1" applyFill="1" applyBorder="1" applyAlignment="1" applyProtection="1">
      <alignment vertical="top" wrapText="1"/>
      <protection hidden="1"/>
    </xf>
    <xf numFmtId="0" fontId="11" fillId="7" borderId="22" xfId="0" applyFont="1" applyFill="1" applyBorder="1" applyAlignment="1" applyProtection="1">
      <alignment vertical="center"/>
      <protection hidden="1"/>
    </xf>
    <xf numFmtId="0" fontId="11" fillId="7" borderId="32" xfId="0" applyFont="1" applyFill="1" applyBorder="1" applyAlignment="1" applyProtection="1">
      <alignment vertical="center"/>
      <protection hidden="1"/>
    </xf>
    <xf numFmtId="0" fontId="0" fillId="7" borderId="22" xfId="0" applyFont="1" applyFill="1" applyBorder="1" applyAlignment="1" applyProtection="1">
      <alignment vertical="center" wrapText="1"/>
      <protection hidden="1"/>
    </xf>
    <xf numFmtId="14" fontId="0" fillId="7" borderId="32" xfId="0" applyNumberFormat="1" applyFont="1" applyFill="1" applyBorder="1" applyAlignment="1" applyProtection="1">
      <alignment vertical="center"/>
      <protection locked="0"/>
    </xf>
    <xf numFmtId="14" fontId="2" fillId="8" borderId="4" xfId="0" applyNumberFormat="1" applyFont="1" applyFill="1" applyBorder="1" applyAlignment="1" applyProtection="1">
      <alignment horizontal="center" vertical="center" wrapText="1"/>
      <protection hidden="1"/>
    </xf>
    <xf numFmtId="0" fontId="2" fillId="8" borderId="7" xfId="0" applyFont="1" applyFill="1" applyBorder="1" applyAlignment="1" applyProtection="1">
      <alignment horizontal="center" vertical="center"/>
      <protection hidden="1"/>
    </xf>
    <xf numFmtId="0" fontId="0" fillId="8" borderId="7" xfId="0" applyFill="1" applyBorder="1" applyAlignment="1" applyProtection="1">
      <alignment horizontal="center" vertical="center" wrapText="1"/>
      <protection hidden="1"/>
    </xf>
    <xf numFmtId="0" fontId="15" fillId="7" borderId="5" xfId="0" applyFont="1" applyFill="1" applyBorder="1" applyAlignment="1" applyProtection="1">
      <alignment vertical="center"/>
      <protection hidden="1"/>
    </xf>
    <xf numFmtId="0" fontId="0" fillId="7" borderId="5" xfId="0" applyFill="1" applyBorder="1" applyAlignment="1" applyProtection="1">
      <alignment vertical="center"/>
      <protection hidden="1"/>
    </xf>
    <xf numFmtId="0" fontId="0" fillId="3" borderId="7" xfId="0" applyFill="1" applyBorder="1" applyAlignment="1" applyProtection="1">
      <alignment vertical="center" wrapText="1"/>
      <protection hidden="1"/>
    </xf>
    <xf numFmtId="0" fontId="0" fillId="7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  <protection hidden="1"/>
    </xf>
    <xf numFmtId="4" fontId="2" fillId="3" borderId="0" xfId="0" applyNumberFormat="1" applyFont="1" applyFill="1" applyBorder="1" applyAlignment="1" applyProtection="1">
      <alignment horizontal="center" vertical="center"/>
      <protection hidden="1"/>
    </xf>
    <xf numFmtId="43" fontId="2" fillId="3" borderId="0" xfId="5" applyFont="1" applyFill="1" applyBorder="1" applyAlignment="1" applyProtection="1">
      <alignment horizontal="center" vertical="center"/>
      <protection hidden="1"/>
    </xf>
    <xf numFmtId="0" fontId="15" fillId="3" borderId="0" xfId="0" applyFont="1" applyFill="1" applyBorder="1" applyAlignment="1" applyProtection="1">
      <alignment horizontal="left" vertical="center" indent="1" shrinkToFit="1"/>
      <protection locked="0"/>
    </xf>
    <xf numFmtId="0" fontId="0" fillId="3" borderId="0" xfId="0" applyFill="1" applyBorder="1" applyAlignment="1" applyProtection="1">
      <alignment horizontal="left" vertical="center" indent="1" shrinkToFit="1"/>
      <protection locked="0"/>
    </xf>
    <xf numFmtId="9" fontId="0" fillId="3" borderId="0" xfId="2" applyFont="1" applyFill="1" applyBorder="1" applyAlignment="1" applyProtection="1">
      <alignment horizontal="left" vertical="center" shrinkToFit="1"/>
      <protection locked="0"/>
    </xf>
    <xf numFmtId="10" fontId="15" fillId="3" borderId="0" xfId="2" applyNumberFormat="1" applyFont="1" applyFill="1" applyBorder="1" applyAlignment="1" applyProtection="1">
      <alignment horizontal="center" vertical="center"/>
      <protection locked="0"/>
    </xf>
    <xf numFmtId="10" fontId="0" fillId="3" borderId="0" xfId="0" applyNumberFormat="1" applyFill="1" applyBorder="1" applyAlignment="1" applyProtection="1">
      <alignment horizontal="center" vertical="center"/>
      <protection locked="0"/>
    </xf>
    <xf numFmtId="0" fontId="0" fillId="3" borderId="0" xfId="0" applyFont="1" applyFill="1" applyBorder="1" applyAlignment="1">
      <alignment vertical="center"/>
    </xf>
    <xf numFmtId="0" fontId="13" fillId="3" borderId="8" xfId="0" applyFont="1" applyFill="1" applyBorder="1" applyAlignment="1" applyProtection="1">
      <alignment horizontal="left" vertical="center"/>
      <protection hidden="1"/>
    </xf>
    <xf numFmtId="43" fontId="4" fillId="3" borderId="8" xfId="5" applyFont="1" applyFill="1" applyBorder="1" applyAlignment="1" applyProtection="1">
      <alignment horizontal="right"/>
      <protection locked="0"/>
    </xf>
    <xf numFmtId="0" fontId="15" fillId="3" borderId="3" xfId="0" applyFont="1" applyFill="1" applyBorder="1" applyAlignment="1" applyProtection="1">
      <alignment horizontal="left" vertical="center" indent="1"/>
      <protection hidden="1"/>
    </xf>
    <xf numFmtId="0" fontId="15" fillId="3" borderId="7" xfId="0" applyFont="1" applyFill="1" applyBorder="1" applyAlignment="1" applyProtection="1">
      <alignment horizontal="left" vertical="center" indent="1"/>
      <protection hidden="1"/>
    </xf>
    <xf numFmtId="0" fontId="15" fillId="3" borderId="6" xfId="0" applyFont="1" applyFill="1" applyBorder="1" applyAlignment="1" applyProtection="1">
      <alignment horizontal="left" vertical="center" indent="1"/>
      <protection hidden="1"/>
    </xf>
    <xf numFmtId="0" fontId="8" fillId="0" borderId="3" xfId="0" applyFont="1" applyFill="1" applyBorder="1" applyAlignment="1" applyProtection="1">
      <alignment horizontal="left" vertical="center" wrapText="1" indent="1"/>
      <protection locked="0"/>
    </xf>
    <xf numFmtId="0" fontId="2" fillId="3" borderId="0" xfId="0" applyFont="1" applyFill="1" applyBorder="1" applyAlignment="1" applyProtection="1">
      <alignment vertical="center"/>
      <protection hidden="1"/>
    </xf>
    <xf numFmtId="0" fontId="11" fillId="3" borderId="0" xfId="0" applyFont="1" applyFill="1" applyBorder="1" applyAlignment="1" applyProtection="1">
      <alignment vertical="center"/>
      <protection hidden="1"/>
    </xf>
    <xf numFmtId="0" fontId="2" fillId="3" borderId="2" xfId="0" quotePrefix="1" applyFont="1" applyFill="1" applyBorder="1" applyAlignment="1" applyProtection="1">
      <alignment horizontal="center" vertical="center" wrapText="1"/>
      <protection hidden="1"/>
    </xf>
    <xf numFmtId="0" fontId="2" fillId="3" borderId="1" xfId="0" quotePrefix="1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0" fillId="3" borderId="0" xfId="0" applyFill="1" applyBorder="1" applyAlignment="1" applyProtection="1">
      <alignment horizontal="center" vertical="center"/>
      <protection hidden="1"/>
    </xf>
    <xf numFmtId="0" fontId="15" fillId="7" borderId="28" xfId="0" applyFont="1" applyFill="1" applyBorder="1" applyAlignment="1" applyProtection="1">
      <alignment vertical="center"/>
      <protection hidden="1"/>
    </xf>
    <xf numFmtId="0" fontId="0" fillId="0" borderId="0" xfId="0" applyFill="1" applyAlignment="1" applyProtection="1">
      <alignment vertical="center"/>
      <protection hidden="1"/>
    </xf>
    <xf numFmtId="0" fontId="3" fillId="3" borderId="0" xfId="0" applyFont="1" applyFill="1" applyBorder="1" applyAlignment="1" applyProtection="1">
      <alignment horizontal="center" vertical="center" wrapText="1"/>
      <protection hidden="1"/>
    </xf>
    <xf numFmtId="0" fontId="0" fillId="0" borderId="0" xfId="0" applyFill="1" applyAlignment="1" applyProtection="1">
      <alignment vertical="center" wrapText="1"/>
      <protection hidden="1"/>
    </xf>
    <xf numFmtId="0" fontId="2" fillId="3" borderId="0" xfId="0" applyFont="1" applyFill="1" applyBorder="1" applyAlignment="1" applyProtection="1">
      <alignment horizontal="center" vertical="center" wrapText="1"/>
      <protection hidden="1"/>
    </xf>
    <xf numFmtId="0" fontId="12" fillId="7" borderId="22" xfId="0" applyFont="1" applyFill="1" applyBorder="1" applyAlignment="1" applyProtection="1">
      <alignment horizontal="left" vertical="center" wrapText="1" indent="1"/>
      <protection hidden="1"/>
    </xf>
    <xf numFmtId="0" fontId="0" fillId="3" borderId="0" xfId="0" applyFont="1" applyFill="1" applyBorder="1" applyAlignment="1" applyProtection="1">
      <alignment horizontal="center" vertical="center" wrapText="1"/>
      <protection hidden="1"/>
    </xf>
    <xf numFmtId="43" fontId="2" fillId="3" borderId="0" xfId="5" applyFont="1" applyFill="1" applyBorder="1" applyAlignment="1" applyProtection="1">
      <alignment vertical="center"/>
      <protection hidden="1"/>
    </xf>
    <xf numFmtId="0" fontId="0" fillId="7" borderId="30" xfId="0" applyFill="1" applyBorder="1" applyAlignment="1" applyProtection="1">
      <alignment vertical="center"/>
      <protection hidden="1"/>
    </xf>
    <xf numFmtId="0" fontId="3" fillId="0" borderId="0" xfId="0" applyFont="1" applyFill="1" applyAlignment="1" applyProtection="1">
      <alignment vertical="center"/>
      <protection hidden="1"/>
    </xf>
    <xf numFmtId="0" fontId="2" fillId="0" borderId="0" xfId="0" applyFont="1" applyFill="1" applyAlignment="1" applyProtection="1">
      <alignment horizontal="center" vertical="center"/>
      <protection hidden="1"/>
    </xf>
    <xf numFmtId="0" fontId="3" fillId="0" borderId="0" xfId="0" applyFont="1" applyFill="1" applyAlignment="1" applyProtection="1">
      <alignment horizontal="center" vertical="center"/>
      <protection hidden="1"/>
    </xf>
    <xf numFmtId="0" fontId="47" fillId="0" borderId="0" xfId="0" applyFont="1" applyFill="1" applyAlignment="1" applyProtection="1">
      <alignment vertical="center"/>
      <protection hidden="1"/>
    </xf>
    <xf numFmtId="0" fontId="47" fillId="3" borderId="0" xfId="0" applyFont="1" applyFill="1" applyAlignment="1" applyProtection="1">
      <alignment vertical="center"/>
      <protection hidden="1"/>
    </xf>
    <xf numFmtId="0" fontId="47" fillId="7" borderId="21" xfId="0" applyFont="1" applyFill="1" applyBorder="1" applyAlignment="1" applyProtection="1">
      <alignment vertical="center"/>
      <protection hidden="1"/>
    </xf>
    <xf numFmtId="0" fontId="3" fillId="3" borderId="0" xfId="0" applyFont="1" applyFill="1" applyBorder="1" applyAlignment="1" applyProtection="1">
      <alignment horizontal="center" vertical="center"/>
      <protection hidden="1"/>
    </xf>
    <xf numFmtId="0" fontId="3" fillId="3" borderId="35" xfId="0" applyFont="1" applyFill="1" applyBorder="1" applyAlignment="1" applyProtection="1">
      <alignment horizontal="left" vertical="center" indent="1"/>
      <protection hidden="1"/>
    </xf>
    <xf numFmtId="43" fontId="3" fillId="0" borderId="6" xfId="5" applyFont="1" applyFill="1" applyBorder="1" applyAlignment="1" applyProtection="1">
      <alignment vertical="center"/>
      <protection locked="0"/>
    </xf>
    <xf numFmtId="0" fontId="3" fillId="3" borderId="35" xfId="0" applyFont="1" applyFill="1" applyBorder="1" applyAlignment="1" applyProtection="1">
      <alignment vertical="center"/>
      <protection hidden="1"/>
    </xf>
    <xf numFmtId="0" fontId="3" fillId="3" borderId="35" xfId="0" applyFont="1" applyFill="1" applyBorder="1" applyAlignment="1" applyProtection="1">
      <alignment horizontal="center" vertical="center"/>
      <protection hidden="1"/>
    </xf>
    <xf numFmtId="0" fontId="47" fillId="7" borderId="22" xfId="0" applyFont="1" applyFill="1" applyBorder="1" applyAlignment="1" applyProtection="1">
      <alignment vertical="center"/>
      <protection hidden="1"/>
    </xf>
    <xf numFmtId="0" fontId="47" fillId="0" borderId="0" xfId="0" applyFont="1" applyAlignment="1" applyProtection="1">
      <alignment vertical="center"/>
      <protection hidden="1"/>
    </xf>
    <xf numFmtId="0" fontId="47" fillId="3" borderId="0" xfId="0" applyFont="1" applyFill="1" applyBorder="1" applyAlignment="1" applyProtection="1">
      <alignment horizontal="center" vertical="center"/>
      <protection hidden="1"/>
    </xf>
    <xf numFmtId="0" fontId="48" fillId="0" borderId="0" xfId="0" applyFont="1" applyFill="1" applyAlignment="1" applyProtection="1">
      <alignment vertical="center"/>
      <protection hidden="1"/>
    </xf>
    <xf numFmtId="0" fontId="48" fillId="3" borderId="0" xfId="0" applyFont="1" applyFill="1" applyAlignment="1" applyProtection="1">
      <alignment vertical="center"/>
      <protection hidden="1"/>
    </xf>
    <xf numFmtId="0" fontId="48" fillId="7" borderId="21" xfId="0" applyFont="1" applyFill="1" applyBorder="1" applyAlignment="1" applyProtection="1">
      <alignment vertical="center"/>
      <protection hidden="1"/>
    </xf>
    <xf numFmtId="0" fontId="48" fillId="3" borderId="0" xfId="0" applyFont="1" applyFill="1" applyBorder="1" applyAlignment="1" applyProtection="1">
      <alignment horizontal="center" vertical="center"/>
      <protection hidden="1"/>
    </xf>
    <xf numFmtId="0" fontId="48" fillId="7" borderId="22" xfId="0" applyFont="1" applyFill="1" applyBorder="1" applyAlignment="1" applyProtection="1">
      <alignment vertical="center"/>
      <protection hidden="1"/>
    </xf>
    <xf numFmtId="0" fontId="48" fillId="0" borderId="0" xfId="0" applyFont="1" applyAlignment="1" applyProtection="1">
      <alignment vertical="center"/>
      <protection hidden="1"/>
    </xf>
    <xf numFmtId="0" fontId="3" fillId="3" borderId="2" xfId="0" applyFont="1" applyFill="1" applyBorder="1" applyAlignment="1" applyProtection="1">
      <alignment vertical="center" wrapText="1"/>
      <protection hidden="1"/>
    </xf>
    <xf numFmtId="0" fontId="3" fillId="3" borderId="35" xfId="0" applyFont="1" applyFill="1" applyBorder="1" applyAlignment="1" applyProtection="1">
      <alignment horizontal="center" vertical="center" wrapText="1"/>
      <protection hidden="1"/>
    </xf>
    <xf numFmtId="0" fontId="3" fillId="3" borderId="35" xfId="0" applyFont="1" applyFill="1" applyBorder="1" applyAlignment="1" applyProtection="1">
      <alignment vertical="center" wrapText="1"/>
      <protection hidden="1"/>
    </xf>
    <xf numFmtId="0" fontId="3" fillId="3" borderId="5" xfId="0" applyFont="1" applyFill="1" applyBorder="1" applyAlignment="1" applyProtection="1">
      <alignment vertical="center" wrapText="1"/>
      <protection hidden="1"/>
    </xf>
    <xf numFmtId="0" fontId="10" fillId="3" borderId="3" xfId="0" applyFont="1" applyFill="1" applyBorder="1" applyAlignment="1" applyProtection="1">
      <alignment horizontal="left" vertical="center" indent="1"/>
      <protection hidden="1"/>
    </xf>
    <xf numFmtId="0" fontId="10" fillId="3" borderId="7" xfId="0" applyFont="1" applyFill="1" applyBorder="1" applyAlignment="1" applyProtection="1">
      <alignment horizontal="left" vertical="center" indent="1"/>
      <protection hidden="1"/>
    </xf>
    <xf numFmtId="0" fontId="10" fillId="3" borderId="6" xfId="0" applyFont="1" applyFill="1" applyBorder="1" applyAlignment="1" applyProtection="1">
      <alignment horizontal="left" vertical="center" indent="1"/>
      <protection hidden="1"/>
    </xf>
    <xf numFmtId="0" fontId="0" fillId="3" borderId="40" xfId="0" applyFill="1" applyBorder="1" applyAlignment="1" applyProtection="1">
      <alignment horizontal="center" vertical="center"/>
      <protection hidden="1"/>
    </xf>
    <xf numFmtId="0" fontId="3" fillId="3" borderId="0" xfId="0" applyFont="1" applyFill="1" applyBorder="1" applyAlignment="1" applyProtection="1">
      <alignment vertical="top" wrapText="1"/>
      <protection hidden="1"/>
    </xf>
    <xf numFmtId="0" fontId="47" fillId="3" borderId="0" xfId="0" applyFont="1" applyFill="1" applyBorder="1" applyAlignment="1" applyProtection="1">
      <alignment vertical="center"/>
      <protection hidden="1"/>
    </xf>
    <xf numFmtId="0" fontId="8" fillId="3" borderId="0" xfId="0" applyFont="1" applyFill="1" applyBorder="1" applyAlignment="1" applyProtection="1">
      <alignment horizontal="left"/>
      <protection hidden="1"/>
    </xf>
    <xf numFmtId="0" fontId="2" fillId="3" borderId="0" xfId="0" applyFont="1" applyFill="1" applyBorder="1" applyAlignment="1" applyProtection="1">
      <alignment vertical="center"/>
      <protection hidden="1"/>
    </xf>
    <xf numFmtId="0" fontId="11" fillId="3" borderId="0" xfId="0" applyFont="1" applyFill="1" applyBorder="1" applyAlignment="1" applyProtection="1">
      <alignment vertical="center"/>
      <protection hidden="1"/>
    </xf>
    <xf numFmtId="0" fontId="3" fillId="3" borderId="0" xfId="0" applyFont="1" applyFill="1" applyBorder="1" applyAlignment="1" applyProtection="1">
      <protection hidden="1"/>
    </xf>
    <xf numFmtId="0" fontId="3" fillId="3" borderId="0" xfId="0" applyFont="1" applyFill="1" applyBorder="1" applyAlignment="1" applyProtection="1">
      <alignment wrapText="1"/>
      <protection hidden="1"/>
    </xf>
    <xf numFmtId="0" fontId="3" fillId="3" borderId="0" xfId="0" applyFont="1" applyFill="1" applyBorder="1" applyAlignment="1" applyProtection="1">
      <alignment horizontal="center" wrapText="1"/>
      <protection hidden="1"/>
    </xf>
    <xf numFmtId="0" fontId="2" fillId="3" borderId="0" xfId="0" applyFont="1" applyFill="1" applyBorder="1" applyAlignment="1" applyProtection="1">
      <alignment vertical="center"/>
      <protection hidden="1"/>
    </xf>
    <xf numFmtId="0" fontId="0" fillId="0" borderId="0" xfId="0" applyFill="1" applyAlignment="1" applyProtection="1">
      <alignment horizontal="center" vertical="center"/>
      <protection hidden="1"/>
    </xf>
    <xf numFmtId="0" fontId="25" fillId="6" borderId="17" xfId="0" applyFont="1" applyFill="1" applyBorder="1" applyAlignment="1" applyProtection="1">
      <alignment vertical="center" wrapText="1"/>
      <protection hidden="1"/>
    </xf>
    <xf numFmtId="0" fontId="25" fillId="6" borderId="16" xfId="0" applyFont="1" applyFill="1" applyBorder="1" applyAlignment="1" applyProtection="1">
      <alignment vertical="center" wrapText="1"/>
      <protection hidden="1"/>
    </xf>
    <xf numFmtId="0" fontId="51" fillId="3" borderId="0" xfId="0" applyFont="1" applyFill="1" applyAlignment="1" applyProtection="1">
      <alignment vertical="center"/>
      <protection hidden="1"/>
    </xf>
    <xf numFmtId="4" fontId="2" fillId="4" borderId="4" xfId="0" applyNumberFormat="1" applyFont="1" applyFill="1" applyBorder="1" applyAlignment="1" applyProtection="1">
      <alignment horizontal="left" vertical="center" indent="1"/>
      <protection hidden="1"/>
    </xf>
    <xf numFmtId="14" fontId="2" fillId="8" borderId="24" xfId="0" applyNumberFormat="1" applyFont="1" applyFill="1" applyBorder="1" applyAlignment="1" applyProtection="1">
      <alignment horizontal="center" vertical="center" wrapText="1"/>
      <protection hidden="1"/>
    </xf>
    <xf numFmtId="14" fontId="2" fillId="8" borderId="33" xfId="0" applyNumberFormat="1" applyFont="1" applyFill="1" applyBorder="1" applyAlignment="1" applyProtection="1">
      <alignment horizontal="center" vertical="center" wrapText="1"/>
      <protection hidden="1"/>
    </xf>
    <xf numFmtId="14" fontId="2" fillId="8" borderId="23" xfId="0" applyNumberFormat="1" applyFont="1" applyFill="1" applyBorder="1" applyAlignment="1" applyProtection="1">
      <alignment horizontal="center" vertical="center" wrapText="1"/>
      <protection hidden="1"/>
    </xf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15" fillId="2" borderId="24" xfId="0" applyFont="1" applyFill="1" applyBorder="1" applyAlignment="1" applyProtection="1">
      <alignment horizontal="left" vertical="center" indent="1"/>
      <protection locked="0"/>
    </xf>
    <xf numFmtId="0" fontId="15" fillId="2" borderId="33" xfId="0" applyFont="1" applyFill="1" applyBorder="1" applyAlignment="1" applyProtection="1">
      <alignment horizontal="left" vertical="center" indent="1"/>
      <protection locked="0"/>
    </xf>
    <xf numFmtId="0" fontId="15" fillId="2" borderId="23" xfId="0" applyFont="1" applyFill="1" applyBorder="1" applyAlignment="1" applyProtection="1">
      <alignment horizontal="left" vertical="center" indent="1"/>
      <protection locked="0"/>
    </xf>
    <xf numFmtId="0" fontId="15" fillId="2" borderId="3" xfId="0" applyFont="1" applyFill="1" applyBorder="1" applyAlignment="1" applyProtection="1">
      <alignment horizontal="left" vertical="center" indent="1"/>
      <protection locked="0"/>
    </xf>
    <xf numFmtId="0" fontId="15" fillId="2" borderId="7" xfId="0" applyFont="1" applyFill="1" applyBorder="1" applyAlignment="1" applyProtection="1">
      <alignment horizontal="left" vertical="center" indent="1"/>
      <protection locked="0"/>
    </xf>
    <xf numFmtId="0" fontId="15" fillId="2" borderId="6" xfId="0" applyFont="1" applyFill="1" applyBorder="1" applyAlignment="1" applyProtection="1">
      <alignment horizontal="left" vertical="center" indent="1"/>
      <protection locked="0"/>
    </xf>
    <xf numFmtId="0" fontId="15" fillId="3" borderId="3" xfId="0" applyFont="1" applyFill="1" applyBorder="1" applyAlignment="1" applyProtection="1">
      <alignment horizontal="left" vertical="center" indent="1"/>
      <protection hidden="1"/>
    </xf>
    <xf numFmtId="0" fontId="15" fillId="3" borderId="7" xfId="0" applyFont="1" applyFill="1" applyBorder="1" applyAlignment="1" applyProtection="1">
      <alignment horizontal="left" vertical="center" indent="1"/>
      <protection hidden="1"/>
    </xf>
    <xf numFmtId="0" fontId="15" fillId="3" borderId="6" xfId="0" applyFont="1" applyFill="1" applyBorder="1" applyAlignment="1" applyProtection="1">
      <alignment horizontal="left" vertical="center" indent="1"/>
      <protection hidden="1"/>
    </xf>
    <xf numFmtId="166" fontId="12" fillId="4" borderId="7" xfId="0" applyNumberFormat="1" applyFont="1" applyFill="1" applyBorder="1" applyAlignment="1" applyProtection="1">
      <alignment horizontal="left" vertical="center" wrapText="1" indent="1"/>
      <protection hidden="1"/>
    </xf>
    <xf numFmtId="166" fontId="12" fillId="4" borderId="6" xfId="0" applyNumberFormat="1" applyFont="1" applyFill="1" applyBorder="1" applyAlignment="1" applyProtection="1">
      <alignment horizontal="left" vertical="center" wrapText="1" indent="1"/>
      <protection hidden="1"/>
    </xf>
    <xf numFmtId="0" fontId="15" fillId="3" borderId="24" xfId="0" applyFont="1" applyFill="1" applyBorder="1" applyAlignment="1" applyProtection="1">
      <alignment horizontal="left" vertical="center" indent="1"/>
      <protection hidden="1"/>
    </xf>
    <xf numFmtId="0" fontId="15" fillId="3" borderId="33" xfId="0" applyFont="1" applyFill="1" applyBorder="1" applyAlignment="1" applyProtection="1">
      <alignment horizontal="left" vertical="center" indent="1"/>
      <protection hidden="1"/>
    </xf>
    <xf numFmtId="0" fontId="15" fillId="3" borderId="23" xfId="0" applyFont="1" applyFill="1" applyBorder="1" applyAlignment="1" applyProtection="1">
      <alignment horizontal="left" vertical="center" indent="1"/>
      <protection hidden="1"/>
    </xf>
    <xf numFmtId="167" fontId="12" fillId="4" borderId="7" xfId="0" applyNumberFormat="1" applyFont="1" applyFill="1" applyBorder="1" applyAlignment="1" applyProtection="1">
      <alignment horizontal="left" vertical="center" wrapText="1" indent="1"/>
      <protection hidden="1"/>
    </xf>
    <xf numFmtId="167" fontId="12" fillId="4" borderId="6" xfId="0" applyNumberFormat="1" applyFont="1" applyFill="1" applyBorder="1" applyAlignment="1" applyProtection="1">
      <alignment horizontal="left" vertical="center" wrapText="1" indent="1"/>
      <protection hidden="1"/>
    </xf>
    <xf numFmtId="4" fontId="2" fillId="4" borderId="3" xfId="0" applyNumberFormat="1" applyFont="1" applyFill="1" applyBorder="1" applyAlignment="1" applyProtection="1">
      <alignment horizontal="center" vertical="center"/>
      <protection hidden="1"/>
    </xf>
    <xf numFmtId="4" fontId="2" fillId="4" borderId="7" xfId="0" applyNumberFormat="1" applyFont="1" applyFill="1" applyBorder="1" applyAlignment="1" applyProtection="1">
      <alignment horizontal="center" vertical="center"/>
      <protection hidden="1"/>
    </xf>
    <xf numFmtId="4" fontId="2" fillId="4" borderId="6" xfId="0" applyNumberFormat="1" applyFont="1" applyFill="1" applyBorder="1" applyAlignment="1" applyProtection="1">
      <alignment horizontal="center" vertical="center"/>
      <protection hidden="1"/>
    </xf>
    <xf numFmtId="0" fontId="0" fillId="3" borderId="0" xfId="0" applyFill="1" applyBorder="1" applyAlignment="1" applyProtection="1">
      <alignment horizontal="center" vertical="center"/>
      <protection hidden="1"/>
    </xf>
    <xf numFmtId="43" fontId="4" fillId="3" borderId="12" xfId="5" applyFont="1" applyFill="1" applyBorder="1" applyAlignment="1" applyProtection="1">
      <alignment horizontal="right"/>
      <protection hidden="1"/>
    </xf>
    <xf numFmtId="43" fontId="4" fillId="3" borderId="15" xfId="5" applyFont="1" applyFill="1" applyBorder="1" applyAlignment="1" applyProtection="1">
      <alignment horizontal="right"/>
      <protection hidden="1"/>
    </xf>
    <xf numFmtId="43" fontId="4" fillId="3" borderId="11" xfId="5" applyFont="1" applyFill="1" applyBorder="1" applyAlignment="1" applyProtection="1">
      <alignment horizontal="right"/>
      <protection hidden="1"/>
    </xf>
    <xf numFmtId="168" fontId="8" fillId="0" borderId="3" xfId="0" applyNumberFormat="1" applyFont="1" applyFill="1" applyBorder="1" applyAlignment="1" applyProtection="1">
      <alignment horizontal="left" vertical="center" wrapText="1" indent="1"/>
      <protection locked="0"/>
    </xf>
    <xf numFmtId="168" fontId="8" fillId="0" borderId="6" xfId="0" applyNumberFormat="1" applyFont="1" applyFill="1" applyBorder="1" applyAlignment="1" applyProtection="1">
      <alignment horizontal="left" vertical="center" wrapText="1" indent="1"/>
      <protection locked="0"/>
    </xf>
    <xf numFmtId="168" fontId="0" fillId="0" borderId="6" xfId="0" applyNumberFormat="1" applyBorder="1" applyAlignment="1" applyProtection="1">
      <alignment horizontal="left" vertical="center" wrapText="1" indent="1"/>
      <protection locked="0"/>
    </xf>
    <xf numFmtId="164" fontId="9" fillId="4" borderId="3" xfId="0" applyNumberFormat="1" applyFont="1" applyFill="1" applyBorder="1" applyAlignment="1" applyProtection="1">
      <alignment horizontal="left" vertical="center" wrapText="1" indent="1"/>
      <protection hidden="1"/>
    </xf>
    <xf numFmtId="164" fontId="9" fillId="4" borderId="6" xfId="0" applyNumberFormat="1" applyFont="1" applyFill="1" applyBorder="1" applyAlignment="1" applyProtection="1">
      <alignment horizontal="left" vertical="center" wrapText="1" indent="1"/>
      <protection hidden="1"/>
    </xf>
    <xf numFmtId="0" fontId="3" fillId="8" borderId="4" xfId="0" applyFont="1" applyFill="1" applyBorder="1" applyAlignment="1" applyProtection="1">
      <alignment horizontal="center" vertical="center" wrapText="1"/>
      <protection hidden="1"/>
    </xf>
    <xf numFmtId="14" fontId="17" fillId="3" borderId="3" xfId="0" applyNumberFormat="1" applyFont="1" applyFill="1" applyBorder="1" applyAlignment="1" applyProtection="1">
      <alignment horizontal="left" vertical="center" indent="1"/>
      <protection hidden="1"/>
    </xf>
    <xf numFmtId="14" fontId="17" fillId="3" borderId="7" xfId="0" applyNumberFormat="1" applyFont="1" applyFill="1" applyBorder="1" applyAlignment="1" applyProtection="1">
      <alignment horizontal="left" vertical="center" indent="1"/>
      <protection hidden="1"/>
    </xf>
    <xf numFmtId="14" fontId="17" fillId="3" borderId="6" xfId="0" applyNumberFormat="1" applyFont="1" applyFill="1" applyBorder="1" applyAlignment="1" applyProtection="1">
      <alignment horizontal="left" vertical="center" indent="1"/>
      <protection hidden="1"/>
    </xf>
    <xf numFmtId="43" fontId="4" fillId="4" borderId="4" xfId="5" applyFont="1" applyFill="1" applyBorder="1" applyAlignment="1" applyProtection="1">
      <alignment horizontal="right"/>
      <protection hidden="1"/>
    </xf>
    <xf numFmtId="4" fontId="2" fillId="3" borderId="0" xfId="0" applyNumberFormat="1" applyFont="1" applyFill="1" applyBorder="1" applyAlignment="1" applyProtection="1">
      <alignment horizontal="center" vertical="center"/>
      <protection hidden="1"/>
    </xf>
    <xf numFmtId="0" fontId="0" fillId="3" borderId="0" xfId="0" applyFont="1" applyFill="1" applyBorder="1" applyAlignment="1" applyProtection="1">
      <alignment vertical="center"/>
      <protection hidden="1"/>
    </xf>
    <xf numFmtId="0" fontId="0" fillId="3" borderId="1" xfId="0" applyFont="1" applyFill="1" applyBorder="1" applyAlignment="1" applyProtection="1">
      <alignment vertical="center"/>
      <protection hidden="1"/>
    </xf>
    <xf numFmtId="43" fontId="4" fillId="0" borderId="4" xfId="5" applyFont="1" applyFill="1" applyBorder="1" applyAlignment="1" applyProtection="1">
      <alignment horizontal="right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hidden="1"/>
    </xf>
    <xf numFmtId="165" fontId="0" fillId="4" borderId="4" xfId="0" applyNumberFormat="1" applyFill="1" applyBorder="1" applyAlignment="1" applyProtection="1">
      <alignment horizontal="center" vertical="center"/>
      <protection hidden="1"/>
    </xf>
    <xf numFmtId="14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4" fontId="2" fillId="3" borderId="0" xfId="0" applyNumberFormat="1" applyFont="1" applyFill="1" applyBorder="1" applyAlignment="1" applyProtection="1">
      <alignment horizontal="left" vertical="center" indent="1"/>
      <protection hidden="1"/>
    </xf>
    <xf numFmtId="0" fontId="0" fillId="0" borderId="0" xfId="0" applyBorder="1" applyAlignment="1" applyProtection="1">
      <alignment horizontal="left" vertical="center" indent="1"/>
      <protection hidden="1"/>
    </xf>
    <xf numFmtId="0" fontId="0" fillId="3" borderId="0" xfId="0" applyFill="1" applyBorder="1" applyAlignment="1" applyProtection="1">
      <alignment horizontal="left" vertical="center" indent="1"/>
      <protection hidden="1"/>
    </xf>
    <xf numFmtId="0" fontId="0" fillId="7" borderId="32" xfId="0" applyFont="1" applyFill="1" applyBorder="1" applyAlignment="1" applyProtection="1">
      <alignment horizontal="center" vertical="center" wrapText="1"/>
      <protection hidden="1"/>
    </xf>
    <xf numFmtId="0" fontId="11" fillId="2" borderId="4" xfId="0" applyFont="1" applyFill="1" applyBorder="1" applyAlignment="1" applyProtection="1">
      <alignment horizontal="center" vertical="center"/>
      <protection hidden="1"/>
    </xf>
    <xf numFmtId="43" fontId="4" fillId="0" borderId="3" xfId="5" applyFont="1" applyFill="1" applyBorder="1" applyAlignment="1" applyProtection="1">
      <alignment horizontal="right"/>
      <protection locked="0"/>
    </xf>
    <xf numFmtId="43" fontId="4" fillId="0" borderId="7" xfId="5" applyFont="1" applyFill="1" applyBorder="1" applyAlignment="1" applyProtection="1">
      <alignment horizontal="right"/>
      <protection locked="0"/>
    </xf>
    <xf numFmtId="43" fontId="4" fillId="0" borderId="6" xfId="5" applyFont="1" applyFill="1" applyBorder="1" applyAlignment="1" applyProtection="1">
      <alignment horizontal="right"/>
      <protection locked="0"/>
    </xf>
    <xf numFmtId="0" fontId="0" fillId="2" borderId="10" xfId="0" applyFont="1" applyFill="1" applyBorder="1" applyAlignment="1" applyProtection="1">
      <alignment horizontal="center" vertical="center" wrapText="1"/>
      <protection hidden="1"/>
    </xf>
    <xf numFmtId="0" fontId="0" fillId="2" borderId="8" xfId="0" applyFont="1" applyFill="1" applyBorder="1" applyAlignment="1" applyProtection="1">
      <alignment horizontal="center" vertical="center" wrapText="1"/>
      <protection hidden="1"/>
    </xf>
    <xf numFmtId="0" fontId="0" fillId="2" borderId="9" xfId="0" applyFont="1" applyFill="1" applyBorder="1" applyAlignment="1" applyProtection="1">
      <alignment horizontal="center" vertical="center" wrapText="1"/>
      <protection hidden="1"/>
    </xf>
    <xf numFmtId="0" fontId="0" fillId="2" borderId="11" xfId="0" applyFont="1" applyFill="1" applyBorder="1" applyAlignment="1" applyProtection="1">
      <alignment horizontal="center" vertical="center" wrapText="1"/>
      <protection hidden="1"/>
    </xf>
    <xf numFmtId="0" fontId="0" fillId="2" borderId="5" xfId="0" applyFont="1" applyFill="1" applyBorder="1" applyAlignment="1" applyProtection="1">
      <alignment horizontal="center" vertical="center" wrapText="1"/>
      <protection hidden="1"/>
    </xf>
    <xf numFmtId="0" fontId="0" fillId="2" borderId="12" xfId="0" applyFont="1" applyFill="1" applyBorder="1" applyAlignment="1" applyProtection="1">
      <alignment horizontal="center" vertical="center" wrapText="1"/>
      <protection hidden="1"/>
    </xf>
    <xf numFmtId="43" fontId="2" fillId="4" borderId="4" xfId="5" applyFont="1" applyFill="1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vertical="center"/>
      <protection hidden="1"/>
    </xf>
    <xf numFmtId="0" fontId="0" fillId="8" borderId="33" xfId="0" applyFill="1" applyBorder="1" applyAlignment="1" applyProtection="1">
      <alignment horizontal="center" vertical="center"/>
      <protection hidden="1"/>
    </xf>
    <xf numFmtId="0" fontId="0" fillId="8" borderId="23" xfId="0" applyFill="1" applyBorder="1" applyAlignment="1" applyProtection="1">
      <alignment horizontal="center" vertical="center"/>
      <protection hidden="1"/>
    </xf>
    <xf numFmtId="43" fontId="2" fillId="4" borderId="4" xfId="5" applyFont="1" applyFill="1" applyBorder="1" applyAlignment="1" applyProtection="1">
      <alignment horizontal="right"/>
      <protection hidden="1"/>
    </xf>
    <xf numFmtId="0" fontId="2" fillId="3" borderId="0" xfId="0" applyFont="1" applyFill="1" applyBorder="1" applyAlignment="1" applyProtection="1">
      <alignment vertical="center"/>
      <protection hidden="1"/>
    </xf>
    <xf numFmtId="0" fontId="2" fillId="3" borderId="1" xfId="0" applyFont="1" applyFill="1" applyBorder="1" applyAlignment="1" applyProtection="1">
      <alignment vertical="center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2" fillId="3" borderId="0" xfId="0" applyFont="1" applyFill="1" applyBorder="1" applyAlignment="1" applyProtection="1">
      <alignment horizontal="left" vertical="center"/>
      <protection hidden="1"/>
    </xf>
    <xf numFmtId="0" fontId="11" fillId="3" borderId="0" xfId="0" applyFont="1" applyFill="1" applyBorder="1" applyAlignment="1" applyProtection="1">
      <alignment horizontal="left" vertical="center"/>
      <protection hidden="1"/>
    </xf>
    <xf numFmtId="0" fontId="11" fillId="3" borderId="1" xfId="0" applyFont="1" applyFill="1" applyBorder="1" applyAlignment="1" applyProtection="1">
      <alignment horizontal="left" vertical="center"/>
      <protection hidden="1"/>
    </xf>
    <xf numFmtId="169" fontId="2" fillId="4" borderId="3" xfId="0" applyNumberFormat="1" applyFont="1" applyFill="1" applyBorder="1" applyAlignment="1" applyProtection="1">
      <alignment horizontal="center" vertical="center"/>
      <protection hidden="1"/>
    </xf>
    <xf numFmtId="169" fontId="2" fillId="4" borderId="7" xfId="0" applyNumberFormat="1" applyFont="1" applyFill="1" applyBorder="1" applyAlignment="1" applyProtection="1">
      <alignment horizontal="center" vertical="center"/>
      <protection hidden="1"/>
    </xf>
    <xf numFmtId="169" fontId="2" fillId="4" borderId="6" xfId="0" applyNumberFormat="1" applyFont="1" applyFill="1" applyBorder="1" applyAlignment="1" applyProtection="1">
      <alignment horizontal="center" vertical="center"/>
      <protection hidden="1"/>
    </xf>
    <xf numFmtId="0" fontId="2" fillId="3" borderId="10" xfId="0" quotePrefix="1" applyFont="1" applyFill="1" applyBorder="1" applyAlignment="1" applyProtection="1">
      <alignment horizontal="center" vertical="center" wrapText="1"/>
      <protection hidden="1"/>
    </xf>
    <xf numFmtId="0" fontId="2" fillId="3" borderId="8" xfId="0" quotePrefix="1" applyFont="1" applyFill="1" applyBorder="1" applyAlignment="1" applyProtection="1">
      <alignment horizontal="center" vertical="center" wrapText="1"/>
      <protection hidden="1"/>
    </xf>
    <xf numFmtId="0" fontId="2" fillId="3" borderId="9" xfId="0" quotePrefix="1" applyFont="1" applyFill="1" applyBorder="1" applyAlignment="1" applyProtection="1">
      <alignment horizontal="center" vertical="center" wrapText="1"/>
      <protection hidden="1"/>
    </xf>
    <xf numFmtId="0" fontId="2" fillId="3" borderId="2" xfId="0" quotePrefix="1" applyFont="1" applyFill="1" applyBorder="1" applyAlignment="1" applyProtection="1">
      <alignment horizontal="center" vertical="center" wrapText="1"/>
      <protection hidden="1"/>
    </xf>
    <xf numFmtId="0" fontId="2" fillId="3" borderId="0" xfId="0" quotePrefix="1" applyFont="1" applyFill="1" applyBorder="1" applyAlignment="1" applyProtection="1">
      <alignment horizontal="center" vertical="center" wrapText="1"/>
      <protection hidden="1"/>
    </xf>
    <xf numFmtId="0" fontId="2" fillId="3" borderId="1" xfId="0" quotePrefix="1" applyFont="1" applyFill="1" applyBorder="1" applyAlignment="1" applyProtection="1">
      <alignment horizontal="center" vertical="center" wrapText="1"/>
      <protection hidden="1"/>
    </xf>
    <xf numFmtId="0" fontId="2" fillId="3" borderId="11" xfId="0" quotePrefix="1" applyFont="1" applyFill="1" applyBorder="1" applyAlignment="1" applyProtection="1">
      <alignment horizontal="center" vertical="center" wrapText="1"/>
      <protection hidden="1"/>
    </xf>
    <xf numFmtId="0" fontId="2" fillId="3" borderId="5" xfId="0" quotePrefix="1" applyFont="1" applyFill="1" applyBorder="1" applyAlignment="1" applyProtection="1">
      <alignment horizontal="center" vertical="center" wrapText="1"/>
      <protection hidden="1"/>
    </xf>
    <xf numFmtId="0" fontId="2" fillId="3" borderId="12" xfId="0" quotePrefix="1" applyFont="1" applyFill="1" applyBorder="1" applyAlignment="1" applyProtection="1">
      <alignment horizontal="center" vertical="center" wrapText="1"/>
      <protection hidden="1"/>
    </xf>
    <xf numFmtId="0" fontId="0" fillId="4" borderId="4" xfId="0" applyFont="1" applyFill="1" applyBorder="1" applyAlignment="1" applyProtection="1">
      <alignment horizontal="center" vertical="center" wrapText="1"/>
      <protection hidden="1"/>
    </xf>
    <xf numFmtId="0" fontId="2" fillId="8" borderId="4" xfId="0" applyFont="1" applyFill="1" applyBorder="1" applyAlignment="1" applyProtection="1">
      <alignment horizontal="center" vertical="center" wrapText="1"/>
      <protection hidden="1"/>
    </xf>
    <xf numFmtId="0" fontId="0" fillId="8" borderId="4" xfId="0" applyFill="1" applyBorder="1" applyAlignment="1" applyProtection="1">
      <alignment vertical="center" wrapText="1"/>
      <protection hidden="1"/>
    </xf>
    <xf numFmtId="0" fontId="3" fillId="5" borderId="3" xfId="0" applyFont="1" applyFill="1" applyBorder="1" applyAlignment="1" applyProtection="1">
      <alignment horizontal="left" vertical="center" indent="1"/>
      <protection hidden="1"/>
    </xf>
    <xf numFmtId="0" fontId="0" fillId="5" borderId="7" xfId="0" applyFill="1" applyBorder="1" applyAlignment="1">
      <alignment horizontal="left" vertical="center" indent="1"/>
    </xf>
    <xf numFmtId="0" fontId="0" fillId="5" borderId="6" xfId="0" applyFill="1" applyBorder="1" applyAlignment="1">
      <alignment horizontal="left" vertical="center" indent="1"/>
    </xf>
    <xf numFmtId="0" fontId="43" fillId="7" borderId="25" xfId="0" applyFont="1" applyFill="1" applyBorder="1" applyAlignment="1" applyProtection="1">
      <alignment horizontal="center" vertical="center"/>
      <protection hidden="1"/>
    </xf>
    <xf numFmtId="0" fontId="43" fillId="7" borderId="26" xfId="0" applyFont="1" applyFill="1" applyBorder="1" applyAlignment="1" applyProtection="1">
      <alignment horizontal="center" vertical="center"/>
      <protection hidden="1"/>
    </xf>
    <xf numFmtId="0" fontId="43" fillId="7" borderId="27" xfId="0" applyFont="1" applyFill="1" applyBorder="1" applyAlignment="1" applyProtection="1">
      <alignment horizontal="center" vertical="center"/>
      <protection hidden="1"/>
    </xf>
    <xf numFmtId="0" fontId="15" fillId="2" borderId="6" xfId="0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 vertical="center"/>
      <protection locked="0"/>
    </xf>
    <xf numFmtId="0" fontId="13" fillId="2" borderId="4" xfId="0" applyFont="1" applyFill="1" applyBorder="1" applyAlignment="1" applyProtection="1">
      <alignment horizontal="left" vertical="center"/>
      <protection hidden="1"/>
    </xf>
    <xf numFmtId="0" fontId="0" fillId="3" borderId="3" xfId="0" applyFill="1" applyBorder="1" applyAlignment="1" applyProtection="1">
      <alignment vertical="center"/>
      <protection locked="0"/>
    </xf>
    <xf numFmtId="0" fontId="0" fillId="3" borderId="7" xfId="0" applyFill="1" applyBorder="1" applyAlignment="1" applyProtection="1">
      <alignment vertical="center"/>
      <protection locked="0"/>
    </xf>
    <xf numFmtId="0" fontId="0" fillId="3" borderId="6" xfId="0" applyFill="1" applyBorder="1" applyAlignment="1" applyProtection="1">
      <alignment vertical="center"/>
      <protection locked="0"/>
    </xf>
    <xf numFmtId="9" fontId="15" fillId="3" borderId="3" xfId="2" applyFont="1" applyFill="1" applyBorder="1" applyAlignment="1" applyProtection="1">
      <alignment horizontal="left" vertical="center" shrinkToFit="1"/>
      <protection locked="0"/>
    </xf>
    <xf numFmtId="9" fontId="0" fillId="0" borderId="7" xfId="2" applyFont="1" applyBorder="1" applyAlignment="1" applyProtection="1">
      <alignment horizontal="left" vertical="center" shrinkToFit="1"/>
      <protection locked="0"/>
    </xf>
    <xf numFmtId="9" fontId="0" fillId="0" borderId="6" xfId="2" applyFont="1" applyBorder="1" applyAlignment="1" applyProtection="1">
      <alignment horizontal="left" vertical="center" shrinkToFit="1"/>
      <protection locked="0"/>
    </xf>
    <xf numFmtId="10" fontId="15" fillId="2" borderId="4" xfId="2" applyNumberFormat="1" applyFont="1" applyFill="1" applyBorder="1" applyAlignment="1" applyProtection="1">
      <alignment horizontal="center" vertical="center"/>
      <protection locked="0"/>
    </xf>
    <xf numFmtId="10" fontId="0" fillId="2" borderId="4" xfId="0" applyNumberForma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left" vertical="center" wrapText="1" indent="1"/>
      <protection locked="0"/>
    </xf>
    <xf numFmtId="0" fontId="0" fillId="0" borderId="7" xfId="0" applyBorder="1" applyAlignment="1" applyProtection="1">
      <alignment horizontal="left" vertical="center" wrapText="1" indent="1"/>
      <protection locked="0"/>
    </xf>
    <xf numFmtId="0" fontId="0" fillId="0" borderId="6" xfId="0" applyBorder="1" applyAlignment="1" applyProtection="1">
      <alignment horizontal="left" vertical="center" wrapText="1" indent="1"/>
      <protection locked="0"/>
    </xf>
    <xf numFmtId="4" fontId="2" fillId="4" borderId="4" xfId="0" applyNumberFormat="1" applyFont="1" applyFill="1" applyBorder="1" applyAlignment="1" applyProtection="1">
      <alignment horizontal="center" vertical="center"/>
      <protection hidden="1"/>
    </xf>
    <xf numFmtId="0" fontId="15" fillId="2" borderId="3" xfId="0" applyFont="1" applyFill="1" applyBorder="1" applyAlignment="1" applyProtection="1">
      <alignment horizontal="left" vertical="center" indent="1" shrinkToFit="1"/>
      <protection locked="0"/>
    </xf>
    <xf numFmtId="0" fontId="0" fillId="2" borderId="7" xfId="0" applyFill="1" applyBorder="1" applyAlignment="1" applyProtection="1">
      <alignment horizontal="left" vertical="center" indent="1" shrinkToFit="1"/>
      <protection locked="0"/>
    </xf>
    <xf numFmtId="0" fontId="0" fillId="2" borderId="6" xfId="0" applyFill="1" applyBorder="1" applyAlignment="1" applyProtection="1">
      <alignment horizontal="left" vertical="center" indent="1" shrinkToFit="1"/>
      <protection locked="0"/>
    </xf>
    <xf numFmtId="43" fontId="4" fillId="3" borderId="6" xfId="5" applyFont="1" applyFill="1" applyBorder="1" applyAlignment="1" applyProtection="1">
      <alignment horizontal="right"/>
      <protection hidden="1"/>
    </xf>
    <xf numFmtId="43" fontId="4" fillId="3" borderId="4" xfId="5" applyFont="1" applyFill="1" applyBorder="1" applyAlignment="1" applyProtection="1">
      <alignment horizontal="right"/>
      <protection hidden="1"/>
    </xf>
    <xf numFmtId="43" fontId="4" fillId="3" borderId="3" xfId="5" applyFont="1" applyFill="1" applyBorder="1" applyAlignment="1" applyProtection="1">
      <alignment horizontal="right"/>
      <protection hidden="1"/>
    </xf>
    <xf numFmtId="167" fontId="4" fillId="4" borderId="4" xfId="0" applyNumberFormat="1" applyFont="1" applyFill="1" applyBorder="1" applyAlignment="1" applyProtection="1">
      <alignment horizontal="center" vertical="center"/>
      <protection hidden="1"/>
    </xf>
    <xf numFmtId="167" fontId="0" fillId="4" borderId="4" xfId="0" applyNumberFormat="1" applyFill="1" applyBorder="1" applyAlignment="1" applyProtection="1">
      <alignment horizontal="center" vertical="center"/>
      <protection hidden="1"/>
    </xf>
    <xf numFmtId="164" fontId="9" fillId="4" borderId="3" xfId="0" applyNumberFormat="1" applyFont="1" applyFill="1" applyBorder="1" applyAlignment="1" applyProtection="1">
      <alignment horizontal="left" vertical="center" wrapText="1"/>
      <protection hidden="1"/>
    </xf>
    <xf numFmtId="164" fontId="9" fillId="4" borderId="6" xfId="0" applyNumberFormat="1" applyFont="1" applyFill="1" applyBorder="1" applyAlignment="1" applyProtection="1">
      <alignment horizontal="left" vertical="center" wrapText="1"/>
      <protection hidden="1"/>
    </xf>
    <xf numFmtId="168" fontId="8" fillId="0" borderId="3" xfId="0" applyNumberFormat="1" applyFont="1" applyFill="1" applyBorder="1" applyAlignment="1" applyProtection="1">
      <alignment horizontal="left" vertical="center" wrapText="1"/>
      <protection hidden="1"/>
    </xf>
    <xf numFmtId="168" fontId="0" fillId="0" borderId="6" xfId="0" applyNumberFormat="1" applyBorder="1" applyAlignment="1" applyProtection="1">
      <alignment horizontal="left" vertical="center" wrapText="1"/>
      <protection hidden="1"/>
    </xf>
    <xf numFmtId="0" fontId="8" fillId="0" borderId="7" xfId="0" applyFont="1" applyBorder="1" applyAlignment="1" applyProtection="1">
      <alignment horizontal="left" vertical="center" wrapText="1" indent="1"/>
      <protection locked="0"/>
    </xf>
    <xf numFmtId="0" fontId="8" fillId="0" borderId="6" xfId="0" applyFont="1" applyBorder="1" applyAlignment="1" applyProtection="1">
      <alignment horizontal="left" vertical="center" wrapText="1" indent="1"/>
      <protection locked="0"/>
    </xf>
    <xf numFmtId="0" fontId="14" fillId="3" borderId="0" xfId="0" applyFont="1" applyFill="1" applyBorder="1" applyAlignment="1" applyProtection="1">
      <alignment vertical="center" wrapText="1"/>
      <protection hidden="1"/>
    </xf>
    <xf numFmtId="0" fontId="16" fillId="3" borderId="0" xfId="0" applyFont="1" applyFill="1" applyBorder="1" applyAlignment="1" applyProtection="1">
      <alignment vertical="center" wrapText="1"/>
      <protection hidden="1"/>
    </xf>
    <xf numFmtId="14" fontId="0" fillId="0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43" fontId="0" fillId="0" borderId="3" xfId="5" applyFont="1" applyFill="1" applyBorder="1" applyAlignment="1" applyProtection="1">
      <alignment horizontal="right"/>
      <protection locked="0"/>
    </xf>
    <xf numFmtId="0" fontId="5" fillId="2" borderId="4" xfId="0" applyFont="1" applyFill="1" applyBorder="1" applyAlignment="1" applyProtection="1">
      <alignment horizontal="left" vertical="center"/>
      <protection hidden="1"/>
    </xf>
    <xf numFmtId="0" fontId="19" fillId="3" borderId="0" xfId="0" applyFont="1" applyFill="1" applyBorder="1" applyAlignment="1" applyProtection="1">
      <alignment horizontal="left" vertical="center"/>
      <protection hidden="1"/>
    </xf>
    <xf numFmtId="0" fontId="8" fillId="3" borderId="0" xfId="0" applyFont="1" applyFill="1" applyBorder="1" applyAlignment="1" applyProtection="1">
      <alignment horizontal="left" vertical="center"/>
      <protection hidden="1"/>
    </xf>
    <xf numFmtId="0" fontId="8" fillId="0" borderId="3" xfId="0" applyFont="1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11" fillId="3" borderId="0" xfId="0" applyFont="1" applyFill="1" applyBorder="1" applyAlignment="1" applyProtection="1">
      <alignment vertical="center"/>
      <protection hidden="1"/>
    </xf>
    <xf numFmtId="0" fontId="4" fillId="4" borderId="3" xfId="0" applyNumberFormat="1" applyFont="1" applyFill="1" applyBorder="1" applyAlignment="1" applyProtection="1">
      <alignment horizontal="center" vertical="center"/>
      <protection hidden="1"/>
    </xf>
    <xf numFmtId="0" fontId="4" fillId="4" borderId="7" xfId="0" applyFont="1" applyFill="1" applyBorder="1" applyAlignment="1" applyProtection="1">
      <alignment horizontal="center" vertical="center"/>
      <protection hidden="1"/>
    </xf>
    <xf numFmtId="0" fontId="4" fillId="4" borderId="6" xfId="0" applyFont="1" applyFill="1" applyBorder="1" applyAlignment="1" applyProtection="1">
      <alignment horizontal="center" vertical="center"/>
      <protection hidden="1"/>
    </xf>
    <xf numFmtId="0" fontId="0" fillId="0" borderId="4" xfId="0" applyFont="1" applyFill="1" applyBorder="1" applyAlignment="1" applyProtection="1">
      <alignment vertical="center"/>
      <protection hidden="1"/>
    </xf>
    <xf numFmtId="10" fontId="4" fillId="0" borderId="4" xfId="2" applyNumberFormat="1" applyFont="1" applyFill="1" applyBorder="1" applyAlignment="1" applyProtection="1">
      <alignment horizontal="right" indent="1"/>
      <protection locked="0"/>
    </xf>
    <xf numFmtId="0" fontId="2" fillId="8" borderId="7" xfId="0" applyFont="1" applyFill="1" applyBorder="1" applyAlignment="1" applyProtection="1">
      <alignment horizontal="center" vertical="center"/>
      <protection hidden="1"/>
    </xf>
    <xf numFmtId="0" fontId="10" fillId="8" borderId="3" xfId="0" applyFont="1" applyFill="1" applyBorder="1" applyAlignment="1" applyProtection="1">
      <alignment horizontal="center" vertical="center"/>
      <protection hidden="1"/>
    </xf>
    <xf numFmtId="0" fontId="10" fillId="8" borderId="7" xfId="0" applyFont="1" applyFill="1" applyBorder="1" applyAlignment="1" applyProtection="1">
      <alignment horizontal="center" vertical="center"/>
      <protection hidden="1"/>
    </xf>
    <xf numFmtId="0" fontId="10" fillId="8" borderId="6" xfId="0" applyFont="1" applyFill="1" applyBorder="1" applyAlignment="1" applyProtection="1">
      <alignment horizontal="center" vertical="center"/>
      <protection hidden="1"/>
    </xf>
    <xf numFmtId="2" fontId="15" fillId="2" borderId="3" xfId="0" applyNumberFormat="1" applyFont="1" applyFill="1" applyBorder="1" applyAlignment="1" applyProtection="1">
      <alignment horizontal="left" vertical="center" indent="1" shrinkToFit="1"/>
      <protection locked="0"/>
    </xf>
    <xf numFmtId="0" fontId="2" fillId="8" borderId="4" xfId="0" applyFont="1" applyFill="1" applyBorder="1" applyAlignment="1" applyProtection="1">
      <alignment vertical="center" wrapText="1"/>
      <protection hidden="1"/>
    </xf>
    <xf numFmtId="0" fontId="0" fillId="8" borderId="4" xfId="0" applyFill="1" applyBorder="1" applyAlignment="1" applyProtection="1">
      <alignment vertical="center"/>
      <protection hidden="1"/>
    </xf>
    <xf numFmtId="10" fontId="0" fillId="2" borderId="4" xfId="2" applyNumberFormat="1" applyFont="1" applyFill="1" applyBorder="1" applyAlignment="1" applyProtection="1">
      <alignment horizontal="center" vertical="center"/>
      <protection locked="0"/>
    </xf>
    <xf numFmtId="0" fontId="10" fillId="8" borderId="4" xfId="0" applyFont="1" applyFill="1" applyBorder="1" applyAlignment="1" applyProtection="1">
      <alignment horizontal="center" vertical="center"/>
      <protection hidden="1"/>
    </xf>
    <xf numFmtId="0" fontId="2" fillId="8" borderId="3" xfId="0" applyFont="1" applyFill="1" applyBorder="1" applyAlignment="1" applyProtection="1">
      <alignment horizontal="center" vertical="center" wrapText="1"/>
      <protection hidden="1"/>
    </xf>
    <xf numFmtId="0" fontId="2" fillId="8" borderId="7" xfId="0" applyFont="1" applyFill="1" applyBorder="1" applyAlignment="1" applyProtection="1">
      <alignment horizontal="center" vertical="center" wrapText="1"/>
      <protection hidden="1"/>
    </xf>
    <xf numFmtId="10" fontId="15" fillId="2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left" vertical="center" wrapText="1"/>
      <protection locked="0"/>
    </xf>
    <xf numFmtId="0" fontId="15" fillId="4" borderId="4" xfId="0" applyFont="1" applyFill="1" applyBorder="1" applyAlignment="1" applyProtection="1">
      <alignment horizontal="right" vertical="center"/>
      <protection hidden="1"/>
    </xf>
    <xf numFmtId="0" fontId="0" fillId="4" borderId="4" xfId="0" applyFont="1" applyFill="1" applyBorder="1" applyAlignment="1">
      <alignment horizontal="right" vertical="center"/>
    </xf>
    <xf numFmtId="0" fontId="15" fillId="2" borderId="4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11" fillId="3" borderId="5" xfId="0" applyFont="1" applyFill="1" applyBorder="1" applyAlignment="1" applyProtection="1">
      <alignment vertical="center"/>
      <protection hidden="1"/>
    </xf>
    <xf numFmtId="0" fontId="8" fillId="0" borderId="3" xfId="0" applyFont="1" applyBorder="1" applyAlignment="1" applyProtection="1">
      <alignment horizontal="left" vertical="center" wrapText="1" indent="1"/>
      <protection hidden="1"/>
    </xf>
    <xf numFmtId="0" fontId="0" fillId="0" borderId="7" xfId="0" applyBorder="1" applyAlignment="1" applyProtection="1">
      <alignment horizontal="left" vertical="center" wrapText="1" indent="1"/>
      <protection hidden="1"/>
    </xf>
    <xf numFmtId="0" fontId="0" fillId="0" borderId="6" xfId="0" applyBorder="1" applyAlignment="1" applyProtection="1">
      <alignment horizontal="left" vertical="center" wrapText="1" indent="1"/>
      <protection hidden="1"/>
    </xf>
    <xf numFmtId="0" fontId="8" fillId="0" borderId="3" xfId="0" applyFont="1" applyBorder="1" applyAlignment="1" applyProtection="1">
      <alignment horizontal="left" vertical="center" wrapText="1"/>
      <protection hidden="1"/>
    </xf>
    <xf numFmtId="0" fontId="0" fillId="0" borderId="6" xfId="0" applyBorder="1" applyAlignment="1" applyProtection="1">
      <alignment horizontal="left" vertical="center" wrapText="1"/>
      <protection hidden="1"/>
    </xf>
    <xf numFmtId="0" fontId="3" fillId="5" borderId="7" xfId="0" applyFont="1" applyFill="1" applyBorder="1" applyAlignment="1" applyProtection="1">
      <alignment horizontal="left" vertical="center" indent="1"/>
      <protection hidden="1"/>
    </xf>
    <xf numFmtId="0" fontId="3" fillId="5" borderId="6" xfId="0" applyFont="1" applyFill="1" applyBorder="1" applyAlignment="1" applyProtection="1">
      <alignment horizontal="left" vertical="center" indent="1"/>
      <protection hidden="1"/>
    </xf>
    <xf numFmtId="0" fontId="2" fillId="8" borderId="6" xfId="0" applyFont="1" applyFill="1" applyBorder="1" applyAlignment="1" applyProtection="1">
      <alignment horizontal="center" vertical="center"/>
      <protection hidden="1"/>
    </xf>
    <xf numFmtId="0" fontId="10" fillId="3" borderId="24" xfId="0" applyFont="1" applyFill="1" applyBorder="1" applyAlignment="1" applyProtection="1">
      <alignment horizontal="left" vertical="center" indent="1"/>
      <protection hidden="1"/>
    </xf>
    <xf numFmtId="0" fontId="10" fillId="3" borderId="33" xfId="0" applyFont="1" applyFill="1" applyBorder="1" applyAlignment="1" applyProtection="1">
      <alignment horizontal="left" vertical="center" indent="1"/>
      <protection hidden="1"/>
    </xf>
    <xf numFmtId="0" fontId="10" fillId="3" borderId="34" xfId="0" applyFont="1" applyFill="1" applyBorder="1" applyAlignment="1" applyProtection="1">
      <alignment horizontal="left" vertical="center" indent="1"/>
      <protection hidden="1"/>
    </xf>
    <xf numFmtId="0" fontId="10" fillId="3" borderId="23" xfId="0" applyFont="1" applyFill="1" applyBorder="1" applyAlignment="1" applyProtection="1">
      <alignment horizontal="left" vertical="center" indent="1"/>
      <protection hidden="1"/>
    </xf>
    <xf numFmtId="14" fontId="10" fillId="4" borderId="4" xfId="0" applyNumberFormat="1" applyFont="1" applyFill="1" applyBorder="1" applyAlignment="1" applyProtection="1">
      <alignment horizontal="left" vertical="center" wrapText="1" indent="1"/>
      <protection hidden="1"/>
    </xf>
    <xf numFmtId="0" fontId="10" fillId="3" borderId="3" xfId="0" applyFont="1" applyFill="1" applyBorder="1" applyAlignment="1" applyProtection="1">
      <alignment horizontal="left" vertical="center" indent="1"/>
      <protection hidden="1"/>
    </xf>
    <xf numFmtId="0" fontId="10" fillId="3" borderId="7" xfId="0" applyFont="1" applyFill="1" applyBorder="1" applyAlignment="1" applyProtection="1">
      <alignment horizontal="left" vertical="center" indent="1"/>
      <protection hidden="1"/>
    </xf>
    <xf numFmtId="0" fontId="10" fillId="3" borderId="6" xfId="0" applyFont="1" applyFill="1" applyBorder="1" applyAlignment="1" applyProtection="1">
      <alignment horizontal="left" vertical="center" indent="1"/>
      <protection hidden="1"/>
    </xf>
    <xf numFmtId="0" fontId="46" fillId="8" borderId="4" xfId="0" applyFont="1" applyFill="1" applyBorder="1" applyAlignment="1" applyProtection="1">
      <alignment horizontal="center" vertical="center" wrapText="1"/>
      <protection hidden="1"/>
    </xf>
    <xf numFmtId="14" fontId="10" fillId="2" borderId="4" xfId="0" applyNumberFormat="1" applyFont="1" applyFill="1" applyBorder="1" applyAlignment="1" applyProtection="1">
      <alignment horizontal="left" vertical="center" wrapText="1" indent="1"/>
      <protection locked="0"/>
    </xf>
    <xf numFmtId="0" fontId="49" fillId="7" borderId="25" xfId="0" applyFont="1" applyFill="1" applyBorder="1" applyAlignment="1" applyProtection="1">
      <alignment horizontal="center" vertical="center"/>
      <protection hidden="1"/>
    </xf>
    <xf numFmtId="0" fontId="49" fillId="7" borderId="26" xfId="0" applyFont="1" applyFill="1" applyBorder="1" applyAlignment="1" applyProtection="1">
      <alignment horizontal="center" vertical="center"/>
      <protection hidden="1"/>
    </xf>
    <xf numFmtId="0" fontId="49" fillId="7" borderId="27" xfId="0" applyFont="1" applyFill="1" applyBorder="1" applyAlignment="1" applyProtection="1">
      <alignment horizontal="center" vertical="center"/>
      <protection hidden="1"/>
    </xf>
    <xf numFmtId="0" fontId="46" fillId="5" borderId="4" xfId="0" applyFont="1" applyFill="1" applyBorder="1" applyAlignment="1" applyProtection="1">
      <alignment horizontal="left" vertical="center" indent="1"/>
      <protection hidden="1"/>
    </xf>
    <xf numFmtId="0" fontId="48" fillId="5" borderId="4" xfId="0" applyFont="1" applyFill="1" applyBorder="1" applyAlignment="1" applyProtection="1">
      <alignment horizontal="left" vertical="center" indent="1"/>
      <protection hidden="1"/>
    </xf>
    <xf numFmtId="0" fontId="10" fillId="4" borderId="4" xfId="0" applyFont="1" applyFill="1" applyBorder="1" applyAlignment="1" applyProtection="1">
      <alignment horizontal="left" vertical="center" indent="1"/>
      <protection hidden="1"/>
    </xf>
    <xf numFmtId="0" fontId="0" fillId="7" borderId="5" xfId="0" applyFont="1" applyFill="1" applyBorder="1" applyAlignment="1" applyProtection="1">
      <alignment horizontal="right"/>
      <protection hidden="1"/>
    </xf>
    <xf numFmtId="0" fontId="0" fillId="7" borderId="0" xfId="0" applyFont="1" applyFill="1" applyBorder="1" applyAlignment="1" applyProtection="1">
      <alignment horizontal="right"/>
      <protection hidden="1"/>
    </xf>
    <xf numFmtId="0" fontId="47" fillId="2" borderId="4" xfId="0" applyFont="1" applyFill="1" applyBorder="1" applyAlignment="1" applyProtection="1">
      <alignment horizontal="center" vertical="center" wrapText="1"/>
      <protection hidden="1"/>
    </xf>
    <xf numFmtId="0" fontId="3" fillId="2" borderId="10" xfId="0" applyFont="1" applyFill="1" applyBorder="1" applyAlignment="1" applyProtection="1">
      <alignment horizontal="center" vertical="top" wrapText="1"/>
      <protection hidden="1"/>
    </xf>
    <xf numFmtId="0" fontId="3" fillId="2" borderId="8" xfId="0" applyFont="1" applyFill="1" applyBorder="1" applyAlignment="1" applyProtection="1">
      <alignment horizontal="center" vertical="top" wrapText="1"/>
      <protection hidden="1"/>
    </xf>
    <xf numFmtId="0" fontId="3" fillId="2" borderId="9" xfId="0" applyFont="1" applyFill="1" applyBorder="1" applyAlignment="1" applyProtection="1">
      <alignment horizontal="center" vertical="top" wrapText="1"/>
      <protection hidden="1"/>
    </xf>
    <xf numFmtId="0" fontId="3" fillId="2" borderId="2" xfId="0" applyFont="1" applyFill="1" applyBorder="1" applyAlignment="1" applyProtection="1">
      <alignment horizontal="center" vertical="top" wrapText="1"/>
      <protection hidden="1"/>
    </xf>
    <xf numFmtId="0" fontId="3" fillId="2" borderId="0" xfId="0" applyFont="1" applyFill="1" applyBorder="1" applyAlignment="1" applyProtection="1">
      <alignment horizontal="center" vertical="top" wrapText="1"/>
      <protection hidden="1"/>
    </xf>
    <xf numFmtId="0" fontId="3" fillId="2" borderId="1" xfId="0" applyFont="1" applyFill="1" applyBorder="1" applyAlignment="1" applyProtection="1">
      <alignment horizontal="center" vertical="top" wrapText="1"/>
      <protection hidden="1"/>
    </xf>
    <xf numFmtId="0" fontId="3" fillId="2" borderId="11" xfId="0" applyFont="1" applyFill="1" applyBorder="1" applyAlignment="1" applyProtection="1">
      <alignment horizontal="center" vertical="top" wrapText="1"/>
      <protection hidden="1"/>
    </xf>
    <xf numFmtId="0" fontId="3" fillId="2" borderId="5" xfId="0" applyFont="1" applyFill="1" applyBorder="1" applyAlignment="1" applyProtection="1">
      <alignment horizontal="center" vertical="top" wrapText="1"/>
      <protection hidden="1"/>
    </xf>
    <xf numFmtId="0" fontId="3" fillId="2" borderId="12" xfId="0" applyFont="1" applyFill="1" applyBorder="1" applyAlignment="1" applyProtection="1">
      <alignment horizontal="center" vertical="top" wrapText="1"/>
      <protection hidden="1"/>
    </xf>
    <xf numFmtId="43" fontId="3" fillId="4" borderId="4" xfId="5" applyFont="1" applyFill="1" applyBorder="1" applyAlignment="1" applyProtection="1">
      <alignment horizontal="center" vertical="center"/>
      <protection hidden="1"/>
    </xf>
    <xf numFmtId="10" fontId="3" fillId="0" borderId="4" xfId="2" applyNumberFormat="1" applyFont="1" applyFill="1" applyBorder="1" applyAlignment="1" applyProtection="1">
      <alignment horizontal="center" vertical="center"/>
      <protection locked="0"/>
    </xf>
    <xf numFmtId="170" fontId="3" fillId="4" borderId="4" xfId="0" applyNumberFormat="1" applyFont="1" applyFill="1" applyBorder="1" applyAlignment="1" applyProtection="1">
      <alignment horizontal="left" vertical="center" indent="1"/>
      <protection hidden="1"/>
    </xf>
    <xf numFmtId="170" fontId="3" fillId="0" borderId="4" xfId="0" applyNumberFormat="1" applyFont="1" applyBorder="1" applyAlignment="1" applyProtection="1">
      <alignment horizontal="left" vertical="center" indent="1"/>
      <protection hidden="1"/>
    </xf>
    <xf numFmtId="170" fontId="3" fillId="0" borderId="3" xfId="0" applyNumberFormat="1" applyFont="1" applyBorder="1" applyAlignment="1" applyProtection="1">
      <alignment horizontal="left" vertical="center" indent="1"/>
      <protection hidden="1"/>
    </xf>
    <xf numFmtId="43" fontId="3" fillId="0" borderId="4" xfId="5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43" fontId="3" fillId="0" borderId="4" xfId="5" applyFont="1" applyFill="1" applyBorder="1" applyAlignment="1" applyProtection="1">
      <alignment horizontal="center" vertical="center"/>
      <protection hidden="1"/>
    </xf>
    <xf numFmtId="0" fontId="3" fillId="4" borderId="10" xfId="0" applyFont="1" applyFill="1" applyBorder="1" applyAlignment="1" applyProtection="1">
      <alignment horizontal="center" vertical="center" wrapText="1"/>
      <protection hidden="1"/>
    </xf>
    <xf numFmtId="0" fontId="3" fillId="4" borderId="8" xfId="0" applyFont="1" applyFill="1" applyBorder="1" applyAlignment="1" applyProtection="1">
      <alignment horizontal="center" vertical="center" wrapText="1"/>
      <protection hidden="1"/>
    </xf>
    <xf numFmtId="0" fontId="3" fillId="4" borderId="9" xfId="0" applyFont="1" applyFill="1" applyBorder="1" applyAlignment="1" applyProtection="1">
      <alignment horizontal="center" vertical="center" wrapText="1"/>
      <protection hidden="1"/>
    </xf>
    <xf numFmtId="0" fontId="3" fillId="4" borderId="2" xfId="0" applyFont="1" applyFill="1" applyBorder="1" applyAlignment="1" applyProtection="1">
      <alignment horizontal="center" vertical="center" wrapText="1"/>
      <protection hidden="1"/>
    </xf>
    <xf numFmtId="0" fontId="3" fillId="4" borderId="0" xfId="0" applyFont="1" applyFill="1" applyBorder="1" applyAlignment="1" applyProtection="1">
      <alignment horizontal="center" vertical="center" wrapText="1"/>
      <protection hidden="1"/>
    </xf>
    <xf numFmtId="0" fontId="3" fillId="4" borderId="1" xfId="0" applyFont="1" applyFill="1" applyBorder="1" applyAlignment="1" applyProtection="1">
      <alignment horizontal="center" vertical="center" wrapText="1"/>
      <protection hidden="1"/>
    </xf>
    <xf numFmtId="0" fontId="3" fillId="4" borderId="11" xfId="0" applyFont="1" applyFill="1" applyBorder="1" applyAlignment="1" applyProtection="1">
      <alignment horizontal="center" vertical="center" wrapText="1"/>
      <protection hidden="1"/>
    </xf>
    <xf numFmtId="0" fontId="3" fillId="4" borderId="5" xfId="0" applyFont="1" applyFill="1" applyBorder="1" applyAlignment="1" applyProtection="1">
      <alignment horizontal="center" vertical="center" wrapText="1"/>
      <protection hidden="1"/>
    </xf>
    <xf numFmtId="0" fontId="3" fillId="4" borderId="12" xfId="0" applyFont="1" applyFill="1" applyBorder="1" applyAlignment="1" applyProtection="1">
      <alignment horizontal="center" vertical="center" wrapText="1"/>
      <protection hidden="1"/>
    </xf>
    <xf numFmtId="0" fontId="3" fillId="3" borderId="4" xfId="0" applyFont="1" applyFill="1" applyBorder="1" applyAlignment="1" applyProtection="1">
      <alignment horizontal="center" vertical="center" wrapText="1"/>
      <protection hidden="1"/>
    </xf>
    <xf numFmtId="0" fontId="3" fillId="3" borderId="11" xfId="0" applyFont="1" applyFill="1" applyBorder="1" applyAlignment="1" applyProtection="1">
      <alignment horizontal="center" vertical="center"/>
      <protection hidden="1"/>
    </xf>
    <xf numFmtId="0" fontId="3" fillId="3" borderId="5" xfId="0" applyFont="1" applyFill="1" applyBorder="1" applyAlignment="1" applyProtection="1">
      <alignment horizontal="center" vertical="center"/>
      <protection hidden="1"/>
    </xf>
    <xf numFmtId="0" fontId="3" fillId="3" borderId="36" xfId="0" applyFont="1" applyFill="1" applyBorder="1" applyAlignment="1" applyProtection="1">
      <alignment horizontal="center" vertical="center" wrapText="1"/>
      <protection hidden="1"/>
    </xf>
    <xf numFmtId="0" fontId="3" fillId="3" borderId="11" xfId="0" applyFont="1" applyFill="1" applyBorder="1" applyAlignment="1" applyProtection="1">
      <alignment horizontal="center" vertical="center" wrapText="1"/>
      <protection hidden="1"/>
    </xf>
    <xf numFmtId="0" fontId="3" fillId="3" borderId="5" xfId="0" applyFont="1" applyFill="1" applyBorder="1" applyAlignment="1" applyProtection="1">
      <alignment horizontal="center" vertical="center" wrapText="1"/>
      <protection hidden="1"/>
    </xf>
    <xf numFmtId="0" fontId="3" fillId="3" borderId="12" xfId="0" applyFont="1" applyFill="1" applyBorder="1" applyAlignment="1" applyProtection="1">
      <alignment horizontal="center" vertical="center" wrapText="1"/>
      <protection hidden="1"/>
    </xf>
    <xf numFmtId="0" fontId="2" fillId="3" borderId="0" xfId="0" applyFont="1" applyFill="1" applyBorder="1" applyAlignment="1" applyProtection="1">
      <alignment horizontal="center" vertical="center" wrapText="1"/>
      <protection hidden="1"/>
    </xf>
    <xf numFmtId="0" fontId="3" fillId="3" borderId="12" xfId="0" applyFont="1" applyFill="1" applyBorder="1" applyAlignment="1" applyProtection="1">
      <alignment horizontal="center" vertical="center"/>
      <protection hidden="1"/>
    </xf>
    <xf numFmtId="0" fontId="3" fillId="3" borderId="15" xfId="0" applyFont="1" applyFill="1" applyBorder="1" applyAlignment="1" applyProtection="1">
      <alignment horizontal="center" vertical="center"/>
      <protection hidden="1"/>
    </xf>
    <xf numFmtId="0" fontId="47" fillId="2" borderId="10" xfId="0" applyFont="1" applyFill="1" applyBorder="1" applyAlignment="1" applyProtection="1">
      <alignment horizontal="center" vertical="center" wrapText="1"/>
      <protection hidden="1"/>
    </xf>
    <xf numFmtId="0" fontId="47" fillId="2" borderId="8" xfId="0" applyFont="1" applyFill="1" applyBorder="1" applyAlignment="1" applyProtection="1">
      <alignment horizontal="center" vertical="center" wrapText="1"/>
      <protection hidden="1"/>
    </xf>
    <xf numFmtId="0" fontId="47" fillId="2" borderId="9" xfId="0" applyFont="1" applyFill="1" applyBorder="1" applyAlignment="1" applyProtection="1">
      <alignment horizontal="center" vertical="center" wrapText="1"/>
      <protection hidden="1"/>
    </xf>
    <xf numFmtId="0" fontId="47" fillId="2" borderId="11" xfId="0" applyFont="1" applyFill="1" applyBorder="1" applyAlignment="1" applyProtection="1">
      <alignment horizontal="center" vertical="center" wrapText="1"/>
      <protection hidden="1"/>
    </xf>
    <xf numFmtId="0" fontId="47" fillId="2" borderId="5" xfId="0" applyFont="1" applyFill="1" applyBorder="1" applyAlignment="1" applyProtection="1">
      <alignment horizontal="center" vertical="center" wrapText="1"/>
      <protection hidden="1"/>
    </xf>
    <xf numFmtId="0" fontId="47" fillId="2" borderId="12" xfId="0" applyFont="1" applyFill="1" applyBorder="1" applyAlignment="1" applyProtection="1">
      <alignment horizontal="center" vertical="center" wrapText="1"/>
      <protection hidden="1"/>
    </xf>
    <xf numFmtId="165" fontId="3" fillId="4" borderId="4" xfId="0" applyNumberFormat="1" applyFont="1" applyFill="1" applyBorder="1" applyAlignment="1" applyProtection="1">
      <alignment horizontal="center" vertical="center"/>
      <protection hidden="1"/>
    </xf>
    <xf numFmtId="165" fontId="46" fillId="4" borderId="37" xfId="0" applyNumberFormat="1" applyFont="1" applyFill="1" applyBorder="1" applyAlignment="1" applyProtection="1">
      <alignment horizontal="center" vertical="center"/>
      <protection hidden="1"/>
    </xf>
    <xf numFmtId="165" fontId="46" fillId="4" borderId="38" xfId="0" applyNumberFormat="1" applyFont="1" applyFill="1" applyBorder="1" applyAlignment="1" applyProtection="1">
      <alignment horizontal="center" vertical="center"/>
      <protection hidden="1"/>
    </xf>
    <xf numFmtId="165" fontId="46" fillId="4" borderId="39" xfId="0" applyNumberFormat="1" applyFont="1" applyFill="1" applyBorder="1" applyAlignment="1" applyProtection="1">
      <alignment horizontal="center" vertical="center"/>
      <protection hidden="1"/>
    </xf>
    <xf numFmtId="171" fontId="46" fillId="0" borderId="37" xfId="5" applyNumberFormat="1" applyFont="1" applyFill="1" applyBorder="1" applyAlignment="1" applyProtection="1">
      <alignment horizontal="center" vertical="center"/>
      <protection hidden="1"/>
    </xf>
    <xf numFmtId="171" fontId="46" fillId="0" borderId="38" xfId="5" applyNumberFormat="1" applyFont="1" applyFill="1" applyBorder="1" applyAlignment="1" applyProtection="1">
      <alignment horizontal="center" vertical="center"/>
      <protection hidden="1"/>
    </xf>
    <xf numFmtId="171" fontId="46" fillId="0" borderId="39" xfId="5" applyNumberFormat="1" applyFont="1" applyFill="1" applyBorder="1" applyAlignment="1" applyProtection="1">
      <alignment horizontal="center" vertical="center"/>
      <protection hidden="1"/>
    </xf>
    <xf numFmtId="0" fontId="3" fillId="3" borderId="10" xfId="0" quotePrefix="1" applyFont="1" applyFill="1" applyBorder="1" applyAlignment="1" applyProtection="1">
      <alignment horizontal="center" vertical="center" wrapText="1"/>
      <protection hidden="1"/>
    </xf>
    <xf numFmtId="0" fontId="3" fillId="3" borderId="8" xfId="0" quotePrefix="1" applyFont="1" applyFill="1" applyBorder="1" applyAlignment="1" applyProtection="1">
      <alignment horizontal="center" vertical="center" wrapText="1"/>
      <protection hidden="1"/>
    </xf>
    <xf numFmtId="0" fontId="3" fillId="3" borderId="9" xfId="0" quotePrefix="1" applyFont="1" applyFill="1" applyBorder="1" applyAlignment="1" applyProtection="1">
      <alignment horizontal="center" vertical="center" wrapText="1"/>
      <protection hidden="1"/>
    </xf>
    <xf numFmtId="0" fontId="3" fillId="3" borderId="2" xfId="0" quotePrefix="1" applyFont="1" applyFill="1" applyBorder="1" applyAlignment="1" applyProtection="1">
      <alignment horizontal="center" vertical="center" wrapText="1"/>
      <protection hidden="1"/>
    </xf>
    <xf numFmtId="0" fontId="3" fillId="3" borderId="0" xfId="0" quotePrefix="1" applyFont="1" applyFill="1" applyBorder="1" applyAlignment="1" applyProtection="1">
      <alignment horizontal="center" vertical="center" wrapText="1"/>
      <protection hidden="1"/>
    </xf>
    <xf numFmtId="0" fontId="3" fillId="3" borderId="1" xfId="0" quotePrefix="1" applyFont="1" applyFill="1" applyBorder="1" applyAlignment="1" applyProtection="1">
      <alignment horizontal="center" vertical="center" wrapText="1"/>
      <protection hidden="1"/>
    </xf>
    <xf numFmtId="0" fontId="3" fillId="3" borderId="11" xfId="0" quotePrefix="1" applyFont="1" applyFill="1" applyBorder="1" applyAlignment="1" applyProtection="1">
      <alignment horizontal="center" vertical="center" wrapText="1"/>
      <protection hidden="1"/>
    </xf>
    <xf numFmtId="0" fontId="3" fillId="3" borderId="5" xfId="0" quotePrefix="1" applyFont="1" applyFill="1" applyBorder="1" applyAlignment="1" applyProtection="1">
      <alignment horizontal="center" vertical="center" wrapText="1"/>
      <protection hidden="1"/>
    </xf>
    <xf numFmtId="0" fontId="3" fillId="3" borderId="12" xfId="0" quotePrefix="1" applyFont="1" applyFill="1" applyBorder="1" applyAlignment="1" applyProtection="1">
      <alignment horizontal="center" vertical="center" wrapText="1"/>
      <protection hidden="1"/>
    </xf>
    <xf numFmtId="0" fontId="3" fillId="3" borderId="0" xfId="0" applyFont="1" applyFill="1" applyBorder="1" applyAlignment="1" applyProtection="1">
      <alignment horizontal="center" wrapText="1"/>
      <protection hidden="1"/>
    </xf>
  </cellXfs>
  <cellStyles count="6">
    <cellStyle name="Navadno" xfId="0" builtinId="0"/>
    <cellStyle name="Navadno 2" xfId="1"/>
    <cellStyle name="Odstotek" xfId="2" builtinId="5"/>
    <cellStyle name="Opozorilo" xfId="3" builtinId="11"/>
    <cellStyle name="Vejica" xfId="5" builtinId="3"/>
    <cellStyle name="Vejica 2" xfId="4"/>
  </cellStyles>
  <dxfs count="39"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ill>
        <patternFill patternType="solid"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C0006"/>
      <color rgb="FFFFA6CE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2.wdp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2</xdr:row>
      <xdr:rowOff>85725</xdr:rowOff>
    </xdr:from>
    <xdr:to>
      <xdr:col>9</xdr:col>
      <xdr:colOff>187787</xdr:colOff>
      <xdr:row>5</xdr:row>
      <xdr:rowOff>66675</xdr:rowOff>
    </xdr:to>
    <xdr:pic>
      <xdr:nvPicPr>
        <xdr:cNvPr id="1225" name="Slika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5875"/>
                  </a14:imgEffect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409575"/>
          <a:ext cx="3324225" cy="466725"/>
        </a:xfrm>
        <a:prstGeom prst="rect">
          <a:avLst/>
        </a:prstGeom>
        <a:solidFill>
          <a:schemeClr val="bg1"/>
        </a:solidFill>
        <a:ln>
          <a:noFill/>
        </a:ln>
        <a:ex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1191</xdr:colOff>
      <xdr:row>1</xdr:row>
      <xdr:rowOff>142875</xdr:rowOff>
    </xdr:from>
    <xdr:to>
      <xdr:col>22</xdr:col>
      <xdr:colOff>130968</xdr:colOff>
      <xdr:row>6</xdr:row>
      <xdr:rowOff>89297</xdr:rowOff>
    </xdr:to>
    <xdr:pic>
      <xdr:nvPicPr>
        <xdr:cNvPr id="2" name="Slika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5875"/>
                  </a14:imgEffect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816" y="303609"/>
          <a:ext cx="5344715" cy="750094"/>
        </a:xfrm>
        <a:prstGeom prst="rect">
          <a:avLst/>
        </a:prstGeom>
        <a:solidFill>
          <a:schemeClr val="bg1"/>
        </a:solidFill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5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5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pageSetUpPr fitToPage="1"/>
  </sheetPr>
  <dimension ref="B1:KE517"/>
  <sheetViews>
    <sheetView showGridLines="0" showZeros="0" tabSelected="1" view="pageBreakPreview" zoomScale="130" zoomScaleNormal="175" zoomScaleSheetLayoutView="130" workbookViewId="0"/>
  </sheetViews>
  <sheetFormatPr defaultColWidth="11.42578125" defaultRowHeight="12.75" x14ac:dyDescent="0.2"/>
  <cols>
    <col min="1" max="1" width="3.7109375" style="1" customWidth="1"/>
    <col min="2" max="2" width="6.7109375" style="171" customWidth="1"/>
    <col min="3" max="3" width="1.7109375" style="1" customWidth="1"/>
    <col min="4" max="4" width="5.28515625" style="90" customWidth="1"/>
    <col min="5" max="5" width="6" style="1" customWidth="1"/>
    <col min="6" max="6" width="3.7109375" style="1" customWidth="1"/>
    <col min="7" max="7" width="5.28515625" style="1" customWidth="1"/>
    <col min="8" max="8" width="20" style="1" customWidth="1"/>
    <col min="9" max="9" width="6.85546875" style="1" customWidth="1"/>
    <col min="10" max="10" width="5.140625" style="1" customWidth="1"/>
    <col min="11" max="11" width="5.28515625" style="1" customWidth="1"/>
    <col min="12" max="12" width="4.42578125" style="1" customWidth="1"/>
    <col min="13" max="13" width="4.5703125" style="1" customWidth="1"/>
    <col min="14" max="14" width="3.7109375" style="1" customWidth="1"/>
    <col min="15" max="15" width="0.7109375" style="1" customWidth="1"/>
    <col min="16" max="16" width="3.7109375" style="1" hidden="1" customWidth="1"/>
    <col min="17" max="17" width="3.7109375" style="1" customWidth="1"/>
    <col min="18" max="18" width="19.7109375" style="1" customWidth="1"/>
    <col min="19" max="19" width="3.7109375" style="1" customWidth="1"/>
    <col min="20" max="21" width="3.7109375" style="1" hidden="1" customWidth="1"/>
    <col min="22" max="24" width="3.7109375" style="1" customWidth="1"/>
    <col min="25" max="25" width="6.140625" style="1" customWidth="1"/>
    <col min="26" max="26" width="3.7109375" style="1" customWidth="1"/>
    <col min="27" max="27" width="2.42578125" style="1" customWidth="1"/>
    <col min="28" max="28" width="3.42578125" style="1" customWidth="1"/>
    <col min="29" max="29" width="3.7109375" style="1" customWidth="1"/>
    <col min="30" max="30" width="5.5703125" style="1" customWidth="1"/>
    <col min="31" max="31" width="1.7109375" style="1" customWidth="1"/>
    <col min="32" max="32" width="6.7109375" style="1" customWidth="1"/>
    <col min="33" max="33" width="5.5703125" style="46" hidden="1" customWidth="1"/>
    <col min="34" max="34" width="5.42578125" style="53" hidden="1" customWidth="1"/>
    <col min="35" max="35" width="20" style="89" hidden="1" customWidth="1"/>
    <col min="36" max="36" width="13.85546875" style="110" hidden="1" customWidth="1"/>
    <col min="37" max="37" width="15" style="53" hidden="1" customWidth="1"/>
    <col min="38" max="38" width="12.5703125" style="53" hidden="1" customWidth="1"/>
    <col min="39" max="39" width="13" style="111" hidden="1" customWidth="1"/>
    <col min="40" max="41" width="3.7109375" style="53" hidden="1" customWidth="1"/>
    <col min="42" max="42" width="11.7109375" style="53" hidden="1" customWidth="1"/>
    <col min="43" max="43" width="9" style="53" hidden="1" customWidth="1"/>
    <col min="44" max="44" width="9" style="72" hidden="1" customWidth="1"/>
    <col min="45" max="45" width="11.7109375" style="53" hidden="1" customWidth="1"/>
    <col min="46" max="46" width="23.140625" style="53" hidden="1" customWidth="1"/>
    <col min="47" max="47" width="10.5703125" style="53" hidden="1" customWidth="1"/>
    <col min="48" max="49" width="9" style="53" hidden="1" customWidth="1"/>
    <col min="50" max="50" width="17.42578125" style="53" hidden="1" customWidth="1"/>
    <col min="51" max="51" width="35.140625" style="53" hidden="1" customWidth="1"/>
    <col min="52" max="52" width="9" style="53" hidden="1" customWidth="1"/>
    <col min="53" max="53" width="23.85546875" style="53" hidden="1" customWidth="1"/>
    <col min="54" max="57" width="9" style="53" hidden="1" customWidth="1"/>
    <col min="58" max="58" width="14" style="53" hidden="1" customWidth="1"/>
    <col min="59" max="59" width="10.5703125" style="53" hidden="1" customWidth="1"/>
    <col min="60" max="60" width="3.7109375" style="53" hidden="1" customWidth="1"/>
    <col min="61" max="63" width="11.42578125" style="53" hidden="1" customWidth="1"/>
    <col min="64" max="86" width="11.42578125" style="32" hidden="1" customWidth="1"/>
    <col min="87" max="124" width="11.42578125" style="1" hidden="1" customWidth="1"/>
    <col min="125" max="125" width="36.28515625" style="1" hidden="1" customWidth="1"/>
    <col min="126" max="129" width="11.42578125" style="1" hidden="1" customWidth="1"/>
    <col min="130" max="130" width="29.28515625" style="1" hidden="1" customWidth="1"/>
    <col min="131" max="131" width="29.7109375" style="1" hidden="1" customWidth="1"/>
    <col min="132" max="132" width="3.42578125" style="1" hidden="1" customWidth="1"/>
    <col min="133" max="135" width="11.42578125" style="1" hidden="1" customWidth="1"/>
    <col min="136" max="136" width="3.7109375" style="1" hidden="1" customWidth="1"/>
    <col min="137" max="137" width="11.42578125" style="1" hidden="1" customWidth="1"/>
    <col min="138" max="138" width="2.7109375" style="1" hidden="1" customWidth="1"/>
    <col min="139" max="139" width="11.42578125" style="1" hidden="1" customWidth="1"/>
    <col min="140" max="140" width="3" style="1" hidden="1" customWidth="1"/>
    <col min="141" max="142" width="11.42578125" style="1" hidden="1" customWidth="1"/>
    <col min="143" max="143" width="16.85546875" style="1" hidden="1" customWidth="1"/>
    <col min="144" max="144" width="5.28515625" style="1" hidden="1" customWidth="1"/>
    <col min="145" max="146" width="11.42578125" style="1" hidden="1" customWidth="1"/>
    <col min="147" max="147" width="10.28515625" style="1" hidden="1" customWidth="1"/>
    <col min="148" max="286" width="11.42578125" style="1" hidden="1" customWidth="1"/>
    <col min="287" max="287" width="3.7109375" style="1" customWidth="1"/>
    <col min="288" max="289" width="11.42578125" style="1" hidden="1" customWidth="1"/>
    <col min="290" max="290" width="3.7109375" style="1" customWidth="1"/>
    <col min="291" max="494" width="11.42578125" style="1" customWidth="1"/>
    <col min="495" max="495" width="2.85546875" style="1" customWidth="1"/>
    <col min="496" max="498" width="0" style="1" hidden="1" customWidth="1"/>
    <col min="499" max="499" width="3.140625" style="1" customWidth="1"/>
    <col min="500" max="16384" width="11.42578125" style="1"/>
  </cols>
  <sheetData>
    <row r="1" spans="2:86" x14ac:dyDescent="0.2">
      <c r="B1" s="307"/>
      <c r="C1" s="307"/>
      <c r="D1" s="352"/>
      <c r="E1" s="307"/>
      <c r="F1" s="307"/>
      <c r="G1" s="307"/>
      <c r="H1" s="30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2:86" x14ac:dyDescent="0.2">
      <c r="C2" s="171"/>
      <c r="D2" s="139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</row>
    <row r="3" spans="2:86" x14ac:dyDescent="0.2">
      <c r="C3" s="171"/>
      <c r="D3" s="139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46" t="s">
        <v>107</v>
      </c>
      <c r="AH3" s="53">
        <f>COUNTIF(I28:P47,AG22)</f>
        <v>0</v>
      </c>
    </row>
    <row r="4" spans="2:86" x14ac:dyDescent="0.2">
      <c r="C4" s="171"/>
      <c r="D4" s="139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/>
      <c r="AG4" s="46" t="s">
        <v>108</v>
      </c>
      <c r="AH4" s="53">
        <f>COUNTIF(I28:P47,AG23)</f>
        <v>0</v>
      </c>
    </row>
    <row r="5" spans="2:86" x14ac:dyDescent="0.2">
      <c r="C5" s="171"/>
      <c r="D5" s="139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</row>
    <row r="6" spans="2:86" x14ac:dyDescent="0.2">
      <c r="C6" s="171"/>
      <c r="D6" s="139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</row>
    <row r="7" spans="2:86" ht="13.5" thickBot="1" x14ac:dyDescent="0.25">
      <c r="C7" s="138"/>
      <c r="D7" s="139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71"/>
      <c r="AF7" s="138"/>
    </row>
    <row r="8" spans="2:86" s="2" customFormat="1" ht="24" customHeight="1" thickTop="1" thickBot="1" x14ac:dyDescent="0.25">
      <c r="B8" s="15"/>
      <c r="C8" s="447" t="s">
        <v>72</v>
      </c>
      <c r="D8" s="448"/>
      <c r="E8" s="448"/>
      <c r="F8" s="448"/>
      <c r="G8" s="448"/>
      <c r="H8" s="448"/>
      <c r="I8" s="448"/>
      <c r="J8" s="448"/>
      <c r="K8" s="448"/>
      <c r="L8" s="448"/>
      <c r="M8" s="448"/>
      <c r="N8" s="448"/>
      <c r="O8" s="448"/>
      <c r="P8" s="448"/>
      <c r="Q8" s="448"/>
      <c r="R8" s="448"/>
      <c r="S8" s="448"/>
      <c r="T8" s="448"/>
      <c r="U8" s="448"/>
      <c r="V8" s="448"/>
      <c r="W8" s="448"/>
      <c r="X8" s="448"/>
      <c r="Y8" s="448"/>
      <c r="Z8" s="448"/>
      <c r="AA8" s="448"/>
      <c r="AB8" s="448"/>
      <c r="AC8" s="448"/>
      <c r="AD8" s="448"/>
      <c r="AE8" s="449"/>
      <c r="AF8" s="15"/>
      <c r="AG8" s="47"/>
      <c r="AH8" s="41"/>
      <c r="AI8" s="42"/>
      <c r="AJ8" s="43"/>
      <c r="AK8" s="41"/>
      <c r="AL8" s="41"/>
      <c r="AM8" s="112"/>
      <c r="AN8" s="41"/>
      <c r="AO8" s="41"/>
      <c r="AP8" s="41"/>
      <c r="AQ8" s="41"/>
      <c r="AR8" s="73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</row>
    <row r="9" spans="2:86" s="2" customFormat="1" ht="12.75" customHeight="1" thickTop="1" thickBot="1" x14ac:dyDescent="0.25"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47"/>
      <c r="AH9" s="41"/>
      <c r="AI9" s="42"/>
      <c r="AJ9" s="43"/>
      <c r="AK9" s="41"/>
      <c r="AL9" s="41"/>
      <c r="AM9" s="112"/>
      <c r="AN9" s="41"/>
      <c r="AO9" s="41"/>
      <c r="AP9" s="41"/>
      <c r="AQ9" s="41"/>
      <c r="AR9" s="73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</row>
    <row r="10" spans="2:86" s="2" customFormat="1" ht="9" customHeight="1" thickTop="1" x14ac:dyDescent="0.2">
      <c r="B10" s="15"/>
      <c r="C10" s="206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  <c r="AE10" s="184"/>
      <c r="AF10" s="15"/>
      <c r="AG10" s="47"/>
      <c r="AH10" s="41"/>
      <c r="AI10" s="42"/>
      <c r="AJ10" s="43"/>
      <c r="AK10" s="41"/>
      <c r="AL10" s="41"/>
      <c r="AM10" s="112"/>
      <c r="AN10" s="41"/>
      <c r="AO10" s="41"/>
      <c r="AP10" s="41"/>
      <c r="AQ10" s="41"/>
      <c r="AR10" s="73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</row>
    <row r="11" spans="2:86" s="2" customFormat="1" ht="20.100000000000001" customHeight="1" x14ac:dyDescent="0.2">
      <c r="B11" s="15"/>
      <c r="C11" s="207"/>
      <c r="D11" s="444" t="s">
        <v>74</v>
      </c>
      <c r="E11" s="445"/>
      <c r="F11" s="445"/>
      <c r="G11" s="445"/>
      <c r="H11" s="445"/>
      <c r="I11" s="445"/>
      <c r="J11" s="445"/>
      <c r="K11" s="445"/>
      <c r="L11" s="445"/>
      <c r="M11" s="445"/>
      <c r="N11" s="445"/>
      <c r="O11" s="445"/>
      <c r="P11" s="445"/>
      <c r="Q11" s="445"/>
      <c r="R11" s="445"/>
      <c r="S11" s="445"/>
      <c r="T11" s="445"/>
      <c r="U11" s="445"/>
      <c r="V11" s="445"/>
      <c r="W11" s="445"/>
      <c r="X11" s="445"/>
      <c r="Y11" s="445"/>
      <c r="Z11" s="445"/>
      <c r="AA11" s="445"/>
      <c r="AB11" s="445"/>
      <c r="AC11" s="445"/>
      <c r="AD11" s="446"/>
      <c r="AE11" s="185"/>
      <c r="AF11" s="15"/>
      <c r="AG11" s="47"/>
      <c r="AH11" s="41"/>
      <c r="AI11" s="42"/>
      <c r="AJ11" s="43"/>
      <c r="AK11" s="41"/>
      <c r="AL11" s="41"/>
      <c r="AM11" s="112"/>
      <c r="AN11" s="41"/>
      <c r="AO11" s="41"/>
      <c r="AP11" s="41"/>
      <c r="AQ11" s="41"/>
      <c r="AR11" s="73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</row>
    <row r="12" spans="2:86" s="2" customFormat="1" ht="6" customHeight="1" x14ac:dyDescent="0.2">
      <c r="B12" s="15"/>
      <c r="C12" s="207"/>
      <c r="D12" s="209"/>
      <c r="E12" s="209"/>
      <c r="F12" s="209"/>
      <c r="G12" s="209"/>
      <c r="H12" s="209"/>
      <c r="I12" s="209"/>
      <c r="J12" s="209"/>
      <c r="K12" s="209"/>
      <c r="L12" s="209"/>
      <c r="M12" s="209"/>
      <c r="N12" s="209"/>
      <c r="O12" s="209"/>
      <c r="P12" s="209"/>
      <c r="Q12" s="209"/>
      <c r="R12" s="209"/>
      <c r="S12" s="209"/>
      <c r="T12" s="209"/>
      <c r="U12" s="209"/>
      <c r="V12" s="209"/>
      <c r="W12" s="209"/>
      <c r="X12" s="209"/>
      <c r="Y12" s="209"/>
      <c r="Z12" s="209"/>
      <c r="AA12" s="209"/>
      <c r="AB12" s="209"/>
      <c r="AC12" s="209"/>
      <c r="AD12" s="209"/>
      <c r="AE12" s="186"/>
      <c r="AF12" s="15"/>
      <c r="AG12" s="47"/>
      <c r="AH12" s="41"/>
      <c r="AI12" s="42"/>
      <c r="AJ12" s="43"/>
      <c r="AK12" s="41"/>
      <c r="AL12" s="41"/>
      <c r="AM12" s="112"/>
      <c r="AN12" s="41"/>
      <c r="AO12" s="41"/>
      <c r="AP12" s="41"/>
      <c r="AQ12" s="41"/>
      <c r="AR12" s="73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</row>
    <row r="13" spans="2:86" s="2" customFormat="1" ht="20.100000000000001" customHeight="1" x14ac:dyDescent="0.2">
      <c r="B13" s="15"/>
      <c r="C13" s="207"/>
      <c r="D13" s="369" t="s">
        <v>81</v>
      </c>
      <c r="E13" s="370"/>
      <c r="F13" s="370"/>
      <c r="G13" s="370"/>
      <c r="H13" s="371"/>
      <c r="I13" s="363"/>
      <c r="J13" s="364"/>
      <c r="K13" s="364"/>
      <c r="L13" s="364"/>
      <c r="M13" s="364"/>
      <c r="N13" s="364"/>
      <c r="O13" s="364"/>
      <c r="P13" s="364"/>
      <c r="Q13" s="364"/>
      <c r="R13" s="364"/>
      <c r="S13" s="364"/>
      <c r="T13" s="364"/>
      <c r="U13" s="364"/>
      <c r="V13" s="364"/>
      <c r="W13" s="364"/>
      <c r="X13" s="364"/>
      <c r="Y13" s="364"/>
      <c r="Z13" s="364"/>
      <c r="AA13" s="364"/>
      <c r="AB13" s="364"/>
      <c r="AC13" s="364"/>
      <c r="AD13" s="365"/>
      <c r="AE13" s="187"/>
      <c r="AF13" s="15"/>
      <c r="AG13" s="47"/>
      <c r="AH13" s="41"/>
      <c r="AI13" s="42"/>
      <c r="AJ13" s="43"/>
      <c r="AK13" s="41"/>
      <c r="AL13" s="41"/>
      <c r="AM13" s="112"/>
      <c r="AN13" s="41"/>
      <c r="AO13" s="41"/>
      <c r="AP13" s="41"/>
      <c r="AQ13" s="41"/>
      <c r="AR13" s="73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</row>
    <row r="14" spans="2:86" s="2" customFormat="1" ht="20.100000000000001" customHeight="1" x14ac:dyDescent="0.2">
      <c r="B14" s="15"/>
      <c r="C14" s="207"/>
      <c r="D14" s="296" t="s">
        <v>73</v>
      </c>
      <c r="E14" s="297"/>
      <c r="F14" s="297"/>
      <c r="G14" s="297"/>
      <c r="H14" s="298"/>
      <c r="I14" s="363"/>
      <c r="J14" s="364"/>
      <c r="K14" s="364"/>
      <c r="L14" s="364"/>
      <c r="M14" s="364"/>
      <c r="N14" s="364"/>
      <c r="O14" s="364"/>
      <c r="P14" s="364"/>
      <c r="Q14" s="364"/>
      <c r="R14" s="364"/>
      <c r="S14" s="364"/>
      <c r="T14" s="364"/>
      <c r="U14" s="364"/>
      <c r="V14" s="364"/>
      <c r="W14" s="364"/>
      <c r="X14" s="364"/>
      <c r="Y14" s="364"/>
      <c r="Z14" s="364"/>
      <c r="AA14" s="364"/>
      <c r="AB14" s="364"/>
      <c r="AC14" s="364"/>
      <c r="AD14" s="365"/>
      <c r="AE14" s="187"/>
      <c r="AF14" s="15"/>
      <c r="AG14" s="47"/>
      <c r="AH14" s="41"/>
      <c r="AI14" s="42"/>
      <c r="AJ14" s="43"/>
      <c r="AK14" s="41"/>
      <c r="AL14" s="41"/>
      <c r="AM14" s="112"/>
      <c r="AN14" s="41"/>
      <c r="AO14" s="41"/>
      <c r="AP14" s="41"/>
      <c r="AQ14" s="41"/>
      <c r="AR14" s="73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</row>
    <row r="15" spans="2:86" s="2" customFormat="1" ht="20.100000000000001" customHeight="1" x14ac:dyDescent="0.2">
      <c r="B15" s="15"/>
      <c r="C15" s="207"/>
      <c r="D15" s="369" t="s">
        <v>68</v>
      </c>
      <c r="E15" s="370"/>
      <c r="F15" s="370"/>
      <c r="G15" s="370"/>
      <c r="H15" s="371"/>
      <c r="I15" s="363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/>
      <c r="W15" s="364"/>
      <c r="X15" s="364"/>
      <c r="Y15" s="364"/>
      <c r="Z15" s="364"/>
      <c r="AA15" s="364"/>
      <c r="AB15" s="364"/>
      <c r="AC15" s="364"/>
      <c r="AD15" s="365"/>
      <c r="AE15" s="187"/>
      <c r="AF15" s="15"/>
      <c r="AG15" s="47"/>
      <c r="AH15" s="41"/>
      <c r="AI15" s="42"/>
      <c r="AJ15" s="43"/>
      <c r="AK15" s="41"/>
      <c r="AL15" s="41"/>
      <c r="AM15" s="112"/>
      <c r="AN15" s="41"/>
      <c r="AO15" s="41"/>
      <c r="AP15" s="41"/>
      <c r="AQ15" s="41"/>
      <c r="AR15" s="73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</row>
    <row r="16" spans="2:86" s="2" customFormat="1" ht="20.100000000000001" customHeight="1" x14ac:dyDescent="0.2">
      <c r="B16" s="15"/>
      <c r="C16" s="207"/>
      <c r="D16" s="369" t="s">
        <v>97</v>
      </c>
      <c r="E16" s="370"/>
      <c r="F16" s="370"/>
      <c r="G16" s="370"/>
      <c r="H16" s="371"/>
      <c r="I16" s="363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/>
      <c r="W16" s="364"/>
      <c r="X16" s="364"/>
      <c r="Y16" s="364"/>
      <c r="Z16" s="364"/>
      <c r="AA16" s="364"/>
      <c r="AB16" s="364"/>
      <c r="AC16" s="364"/>
      <c r="AD16" s="365"/>
      <c r="AE16" s="187"/>
      <c r="AF16" s="15"/>
      <c r="AG16" s="47"/>
      <c r="AH16" s="41"/>
      <c r="AI16" s="42"/>
      <c r="AJ16" s="43"/>
      <c r="AK16" s="41"/>
      <c r="AL16" s="41"/>
      <c r="AM16" s="112"/>
      <c r="AN16" s="41"/>
      <c r="AO16" s="41"/>
      <c r="AP16" s="41"/>
      <c r="AQ16" s="41"/>
      <c r="AR16" s="73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</row>
    <row r="17" spans="2:221" s="2" customFormat="1" ht="20.100000000000001" customHeight="1" x14ac:dyDescent="0.2">
      <c r="B17" s="15"/>
      <c r="C17" s="207"/>
      <c r="D17" s="369" t="s">
        <v>82</v>
      </c>
      <c r="E17" s="370"/>
      <c r="F17" s="370"/>
      <c r="G17" s="370"/>
      <c r="H17" s="371"/>
      <c r="I17" s="366"/>
      <c r="J17" s="367"/>
      <c r="K17" s="367"/>
      <c r="L17" s="367"/>
      <c r="M17" s="367"/>
      <c r="N17" s="367"/>
      <c r="O17" s="367"/>
      <c r="P17" s="367"/>
      <c r="Q17" s="367"/>
      <c r="R17" s="367"/>
      <c r="S17" s="367"/>
      <c r="T17" s="367"/>
      <c r="U17" s="367"/>
      <c r="V17" s="367"/>
      <c r="W17" s="367"/>
      <c r="X17" s="367"/>
      <c r="Y17" s="367"/>
      <c r="Z17" s="367"/>
      <c r="AA17" s="367"/>
      <c r="AB17" s="367"/>
      <c r="AC17" s="367"/>
      <c r="AD17" s="368"/>
      <c r="AE17" s="187"/>
      <c r="AF17" s="15"/>
      <c r="AG17" s="47"/>
      <c r="AH17" s="41"/>
      <c r="AI17" s="42"/>
      <c r="AJ17" s="43"/>
      <c r="AK17" s="41"/>
      <c r="AL17" s="41"/>
      <c r="AM17" s="112"/>
      <c r="AN17" s="41"/>
      <c r="AO17" s="41"/>
      <c r="AP17" s="41"/>
      <c r="AQ17" s="41"/>
      <c r="AR17" s="73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</row>
    <row r="18" spans="2:221" s="2" customFormat="1" ht="6" customHeight="1" x14ac:dyDescent="0.2">
      <c r="B18" s="15"/>
      <c r="C18" s="207"/>
      <c r="D18" s="209"/>
      <c r="E18" s="209"/>
      <c r="F18" s="209"/>
      <c r="G18" s="209"/>
      <c r="H18" s="209"/>
      <c r="I18" s="209"/>
      <c r="J18" s="209"/>
      <c r="K18" s="209"/>
      <c r="L18" s="209"/>
      <c r="M18" s="209"/>
      <c r="N18" s="209"/>
      <c r="O18" s="209"/>
      <c r="P18" s="209"/>
      <c r="Q18" s="209"/>
      <c r="R18" s="209"/>
      <c r="S18" s="209"/>
      <c r="T18" s="209"/>
      <c r="U18" s="209"/>
      <c r="V18" s="209"/>
      <c r="W18" s="209"/>
      <c r="X18" s="209"/>
      <c r="Y18" s="209"/>
      <c r="Z18" s="209"/>
      <c r="AA18" s="209"/>
      <c r="AB18" s="209"/>
      <c r="AC18" s="209"/>
      <c r="AD18" s="209"/>
      <c r="AE18" s="186"/>
      <c r="AF18" s="15"/>
      <c r="AG18" s="47"/>
      <c r="AH18" s="41"/>
      <c r="AI18" s="42"/>
      <c r="AJ18" s="43"/>
      <c r="AK18" s="41"/>
      <c r="AL18" s="41"/>
      <c r="AM18" s="112"/>
      <c r="AN18" s="41"/>
      <c r="AO18" s="41"/>
      <c r="AP18" s="41"/>
      <c r="AQ18" s="41"/>
      <c r="AR18" s="73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</row>
    <row r="19" spans="2:221" s="2" customFormat="1" ht="20.100000000000001" customHeight="1" x14ac:dyDescent="0.2">
      <c r="B19" s="15"/>
      <c r="C19" s="207"/>
      <c r="D19" s="498" t="s">
        <v>80</v>
      </c>
      <c r="E19" s="499"/>
      <c r="F19" s="499"/>
      <c r="G19" s="499"/>
      <c r="H19" s="499"/>
      <c r="I19" s="499"/>
      <c r="J19" s="499"/>
      <c r="K19" s="499"/>
      <c r="L19" s="499"/>
      <c r="M19" s="499"/>
      <c r="N19" s="499"/>
      <c r="O19" s="499"/>
      <c r="P19" s="499"/>
      <c r="Q19" s="499"/>
      <c r="R19" s="499"/>
      <c r="S19" s="499"/>
      <c r="T19" s="499"/>
      <c r="U19" s="499"/>
      <c r="V19" s="499"/>
      <c r="W19" s="499"/>
      <c r="X19" s="499"/>
      <c r="Y19" s="499"/>
      <c r="Z19" s="499"/>
      <c r="AA19" s="499"/>
      <c r="AB19" s="499"/>
      <c r="AC19" s="499"/>
      <c r="AD19" s="500"/>
      <c r="AE19" s="188"/>
      <c r="AF19" s="15"/>
      <c r="AG19" s="47"/>
      <c r="AH19" s="41"/>
      <c r="AI19" s="42"/>
      <c r="AJ19" s="43"/>
      <c r="AK19" s="41"/>
      <c r="AL19" s="41"/>
      <c r="AM19" s="112"/>
      <c r="AN19" s="41"/>
      <c r="AO19" s="41"/>
      <c r="AP19" s="41"/>
      <c r="AQ19" s="41"/>
      <c r="AR19" s="73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</row>
    <row r="20" spans="2:221" s="2" customFormat="1" ht="6" customHeight="1" x14ac:dyDescent="0.2">
      <c r="B20" s="15"/>
      <c r="C20" s="207"/>
      <c r="D20" s="210"/>
      <c r="E20" s="210"/>
      <c r="F20" s="210"/>
      <c r="G20" s="210"/>
      <c r="H20" s="210"/>
      <c r="I20" s="210"/>
      <c r="J20" s="210"/>
      <c r="K20" s="210"/>
      <c r="L20" s="210"/>
      <c r="M20" s="210"/>
      <c r="N20" s="210"/>
      <c r="O20" s="210"/>
      <c r="P20" s="210"/>
      <c r="Q20" s="210"/>
      <c r="R20" s="210"/>
      <c r="S20" s="210"/>
      <c r="T20" s="210"/>
      <c r="U20" s="210"/>
      <c r="V20" s="210"/>
      <c r="W20" s="210"/>
      <c r="X20" s="210"/>
      <c r="Y20" s="210"/>
      <c r="Z20" s="210"/>
      <c r="AA20" s="210"/>
      <c r="AB20" s="210"/>
      <c r="AC20" s="211"/>
      <c r="AD20" s="211"/>
      <c r="AE20" s="189"/>
      <c r="AF20" s="15"/>
      <c r="AG20" s="47"/>
      <c r="AH20" s="41"/>
      <c r="AI20" s="44" t="s">
        <v>10</v>
      </c>
      <c r="AJ20" s="91"/>
      <c r="AK20" s="92"/>
      <c r="AL20" s="92"/>
      <c r="AM20" s="112"/>
      <c r="AN20" s="41"/>
      <c r="AO20" s="41"/>
      <c r="AP20" s="41"/>
      <c r="AQ20" s="41"/>
      <c r="AR20" s="73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</row>
    <row r="21" spans="2:221" s="2" customFormat="1" ht="20.100000000000001" customHeight="1" x14ac:dyDescent="0.2">
      <c r="B21" s="15"/>
      <c r="C21" s="207"/>
      <c r="D21" s="374" t="s">
        <v>5</v>
      </c>
      <c r="E21" s="375"/>
      <c r="F21" s="375"/>
      <c r="G21" s="375"/>
      <c r="H21" s="376"/>
      <c r="I21" s="372">
        <f>D54</f>
        <v>0</v>
      </c>
      <c r="J21" s="372"/>
      <c r="K21" s="372"/>
      <c r="L21" s="372"/>
      <c r="M21" s="372"/>
      <c r="N21" s="372"/>
      <c r="O21" s="372"/>
      <c r="P21" s="372"/>
      <c r="Q21" s="372"/>
      <c r="R21" s="372"/>
      <c r="S21" s="372"/>
      <c r="T21" s="372"/>
      <c r="U21" s="372"/>
      <c r="V21" s="372"/>
      <c r="W21" s="372"/>
      <c r="X21" s="372"/>
      <c r="Y21" s="372"/>
      <c r="Z21" s="372"/>
      <c r="AA21" s="372"/>
      <c r="AB21" s="372"/>
      <c r="AC21" s="372"/>
      <c r="AD21" s="373"/>
      <c r="AE21" s="190"/>
      <c r="AF21" s="15"/>
      <c r="AG21" s="47"/>
      <c r="AH21" s="45"/>
      <c r="AI21" s="44" t="s">
        <v>24</v>
      </c>
      <c r="AJ21" s="91"/>
      <c r="AK21" s="92"/>
      <c r="AL21" s="92"/>
      <c r="AM21" s="112"/>
      <c r="AN21" s="41"/>
      <c r="AO21" s="41"/>
      <c r="AP21" s="41"/>
      <c r="AQ21" s="41"/>
      <c r="AR21" s="73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</row>
    <row r="22" spans="2:221" s="2" customFormat="1" ht="20.100000000000001" customHeight="1" x14ac:dyDescent="0.2">
      <c r="B22" s="15"/>
      <c r="C22" s="207"/>
      <c r="D22" s="374" t="s">
        <v>6</v>
      </c>
      <c r="E22" s="375"/>
      <c r="F22" s="375"/>
      <c r="G22" s="375"/>
      <c r="H22" s="376"/>
      <c r="I22" s="377">
        <f>D54</f>
        <v>0</v>
      </c>
      <c r="J22" s="377"/>
      <c r="K22" s="377"/>
      <c r="L22" s="377"/>
      <c r="M22" s="377"/>
      <c r="N22" s="377"/>
      <c r="O22" s="377"/>
      <c r="P22" s="377"/>
      <c r="Q22" s="377"/>
      <c r="R22" s="377"/>
      <c r="S22" s="377"/>
      <c r="T22" s="377"/>
      <c r="U22" s="377"/>
      <c r="V22" s="377"/>
      <c r="W22" s="377"/>
      <c r="X22" s="377"/>
      <c r="Y22" s="377"/>
      <c r="Z22" s="377"/>
      <c r="AA22" s="377"/>
      <c r="AB22" s="377"/>
      <c r="AC22" s="377"/>
      <c r="AD22" s="378"/>
      <c r="AE22" s="191"/>
      <c r="AF22" s="15"/>
      <c r="AG22" s="47" t="s">
        <v>26</v>
      </c>
      <c r="AH22" s="41"/>
      <c r="AI22" s="44"/>
      <c r="AJ22" s="91"/>
      <c r="AK22" s="92"/>
      <c r="AL22" s="92"/>
      <c r="AM22" s="112"/>
      <c r="AN22" s="41"/>
      <c r="AO22" s="41"/>
      <c r="AP22" s="41"/>
      <c r="AQ22" s="41"/>
      <c r="AR22" s="73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</row>
    <row r="23" spans="2:221" s="2" customFormat="1" ht="6" customHeight="1" x14ac:dyDescent="0.2">
      <c r="B23" s="15"/>
      <c r="C23" s="207"/>
      <c r="D23" s="210"/>
      <c r="E23" s="210"/>
      <c r="F23" s="210"/>
      <c r="G23" s="210"/>
      <c r="H23" s="210"/>
      <c r="I23" s="210"/>
      <c r="J23" s="210"/>
      <c r="K23" s="210"/>
      <c r="L23" s="210"/>
      <c r="M23" s="210"/>
      <c r="N23" s="210"/>
      <c r="O23" s="210"/>
      <c r="P23" s="210"/>
      <c r="Q23" s="210"/>
      <c r="R23" s="210"/>
      <c r="S23" s="210"/>
      <c r="T23" s="210"/>
      <c r="U23" s="210"/>
      <c r="V23" s="210"/>
      <c r="W23" s="210"/>
      <c r="X23" s="210"/>
      <c r="Y23" s="210"/>
      <c r="Z23" s="210"/>
      <c r="AA23" s="210"/>
      <c r="AB23" s="210"/>
      <c r="AC23" s="211"/>
      <c r="AD23" s="211"/>
      <c r="AE23" s="189"/>
      <c r="AF23" s="15"/>
      <c r="AG23" s="47" t="s">
        <v>21</v>
      </c>
      <c r="AH23" s="41"/>
      <c r="AI23" s="42"/>
      <c r="AJ23" s="41"/>
      <c r="AK23" s="41"/>
      <c r="AL23" s="93"/>
      <c r="AM23" s="112"/>
      <c r="AN23" s="41"/>
      <c r="AO23" s="41"/>
      <c r="AP23" s="41"/>
      <c r="AQ23" s="41"/>
      <c r="AR23" s="73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</row>
    <row r="24" spans="2:221" s="2" customFormat="1" ht="20.100000000000001" customHeight="1" x14ac:dyDescent="0.2">
      <c r="B24" s="15"/>
      <c r="C24" s="207"/>
      <c r="D24" s="505" t="s">
        <v>19</v>
      </c>
      <c r="E24" s="505"/>
      <c r="F24" s="505"/>
      <c r="G24" s="505"/>
      <c r="H24" s="505"/>
      <c r="I24" s="505"/>
      <c r="J24" s="505"/>
      <c r="K24" s="505"/>
      <c r="L24" s="505"/>
      <c r="M24" s="505"/>
      <c r="N24" s="505"/>
      <c r="O24" s="505"/>
      <c r="P24" s="505"/>
      <c r="Q24" s="505"/>
      <c r="R24" s="505"/>
      <c r="S24" s="505"/>
      <c r="T24" s="505"/>
      <c r="U24" s="505"/>
      <c r="V24" s="505"/>
      <c r="W24" s="505"/>
      <c r="X24" s="505"/>
      <c r="Y24" s="505"/>
      <c r="Z24" s="505"/>
      <c r="AA24" s="505"/>
      <c r="AB24" s="505"/>
      <c r="AC24" s="505"/>
      <c r="AD24" s="505"/>
      <c r="AE24" s="188"/>
      <c r="AF24" s="15"/>
      <c r="AG24" s="47"/>
      <c r="AH24" s="41"/>
      <c r="AI24" s="42"/>
      <c r="AJ24" s="43"/>
      <c r="AK24" s="41"/>
      <c r="AL24" s="70"/>
      <c r="AM24" s="41" t="str">
        <f t="array" ref="AM24">$AL$28:INDEX($AL$28:$AL$47,COUNTIF($AL$28:$AL$47,"?*"))</f>
        <v>DOPUST</v>
      </c>
      <c r="AN24" s="41"/>
      <c r="AO24" s="41"/>
      <c r="AP24" s="41"/>
      <c r="AQ24" s="41"/>
      <c r="AR24" s="73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</row>
    <row r="25" spans="2:221" s="2" customFormat="1" ht="20.100000000000001" hidden="1" customHeight="1" x14ac:dyDescent="0.2">
      <c r="B25" s="15"/>
      <c r="C25" s="207"/>
      <c r="D25" s="510" t="s">
        <v>65</v>
      </c>
      <c r="E25" s="511"/>
      <c r="F25" s="511"/>
      <c r="G25" s="511"/>
      <c r="H25" s="511"/>
      <c r="I25" s="511"/>
      <c r="J25" s="511"/>
      <c r="K25" s="511"/>
      <c r="L25" s="511"/>
      <c r="M25" s="511"/>
      <c r="N25" s="511"/>
      <c r="O25" s="511"/>
      <c r="P25" s="511"/>
      <c r="Q25" s="511"/>
      <c r="R25" s="511"/>
      <c r="S25" s="511"/>
      <c r="T25" s="511"/>
      <c r="U25" s="511"/>
      <c r="V25" s="511"/>
      <c r="W25" s="511"/>
      <c r="X25" s="511"/>
      <c r="Y25" s="511"/>
      <c r="Z25" s="511"/>
      <c r="AA25" s="511"/>
      <c r="AB25" s="511"/>
      <c r="AC25" s="512">
        <f>+AC135</f>
        <v>0</v>
      </c>
      <c r="AD25" s="513"/>
      <c r="AE25" s="192"/>
      <c r="AF25" s="15"/>
      <c r="AG25" s="47"/>
      <c r="AH25" s="41"/>
      <c r="AI25" s="42"/>
      <c r="AJ25" s="43"/>
      <c r="AK25" s="41"/>
      <c r="AL25" s="146"/>
      <c r="AM25" s="41"/>
      <c r="AN25" s="41"/>
      <c r="AO25" s="41"/>
      <c r="AP25" s="41"/>
      <c r="AQ25" s="41"/>
      <c r="AR25" s="73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</row>
    <row r="26" spans="2:221" s="159" customFormat="1" ht="6.75" customHeight="1" x14ac:dyDescent="0.2">
      <c r="B26" s="152"/>
      <c r="C26" s="207"/>
      <c r="D26" s="213"/>
      <c r="E26" s="214"/>
      <c r="F26" s="214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14"/>
      <c r="AA26" s="214"/>
      <c r="AB26" s="214"/>
      <c r="AC26" s="215"/>
      <c r="AD26" s="284"/>
      <c r="AE26" s="193"/>
      <c r="AF26" s="152"/>
      <c r="AG26" s="153"/>
      <c r="AH26" s="154"/>
      <c r="AI26" s="155"/>
      <c r="AJ26" s="156"/>
      <c r="AK26" s="154"/>
      <c r="AL26" s="154"/>
      <c r="AM26" s="154"/>
      <c r="AN26" s="154"/>
      <c r="AO26" s="154"/>
      <c r="AP26" s="154"/>
      <c r="AQ26" s="154"/>
      <c r="AR26" s="157"/>
      <c r="AS26" s="154"/>
      <c r="AT26" s="154"/>
      <c r="AU26" s="154"/>
      <c r="AV26" s="154"/>
      <c r="AW26" s="154"/>
      <c r="AX26" s="154"/>
      <c r="AY26" s="154"/>
      <c r="AZ26" s="154"/>
      <c r="BA26" s="154"/>
      <c r="BB26" s="154"/>
      <c r="BC26" s="154"/>
      <c r="BD26" s="154"/>
      <c r="BE26" s="154"/>
      <c r="BF26" s="154"/>
      <c r="BG26" s="154"/>
      <c r="BH26" s="154"/>
      <c r="BI26" s="154"/>
      <c r="BJ26" s="154"/>
      <c r="BK26" s="154"/>
      <c r="BL26" s="158"/>
      <c r="BM26" s="158"/>
      <c r="BN26" s="158"/>
      <c r="BO26" s="158"/>
      <c r="BP26" s="158"/>
      <c r="BQ26" s="158"/>
      <c r="BR26" s="158"/>
      <c r="BS26" s="158"/>
      <c r="BT26" s="158"/>
      <c r="BU26" s="158"/>
      <c r="BV26" s="158"/>
      <c r="BW26" s="158"/>
      <c r="BX26" s="158"/>
      <c r="BY26" s="158"/>
      <c r="BZ26" s="158"/>
      <c r="CA26" s="158"/>
      <c r="CB26" s="158"/>
      <c r="CC26" s="158"/>
      <c r="CD26" s="158"/>
      <c r="CE26" s="158"/>
      <c r="CF26" s="158"/>
      <c r="CG26" s="158"/>
      <c r="CH26" s="158"/>
    </row>
    <row r="27" spans="2:221" s="2" customFormat="1" ht="30" customHeight="1" x14ac:dyDescent="0.2">
      <c r="B27" s="15"/>
      <c r="C27" s="207"/>
      <c r="D27" s="212" t="s">
        <v>75</v>
      </c>
      <c r="E27" s="442" t="s">
        <v>68</v>
      </c>
      <c r="F27" s="442"/>
      <c r="G27" s="442"/>
      <c r="H27" s="443"/>
      <c r="I27" s="442" t="s">
        <v>20</v>
      </c>
      <c r="J27" s="442"/>
      <c r="K27" s="442"/>
      <c r="L27" s="443"/>
      <c r="M27" s="443"/>
      <c r="N27" s="443"/>
      <c r="O27" s="443"/>
      <c r="P27" s="443"/>
      <c r="Q27" s="442" t="s">
        <v>22</v>
      </c>
      <c r="R27" s="502"/>
      <c r="S27" s="502"/>
      <c r="T27" s="160"/>
      <c r="U27" s="160"/>
      <c r="V27" s="442" t="s">
        <v>23</v>
      </c>
      <c r="W27" s="442"/>
      <c r="X27" s="442"/>
      <c r="Y27" s="442"/>
      <c r="Z27" s="503"/>
      <c r="AA27" s="503"/>
      <c r="AB27" s="503"/>
      <c r="AC27" s="503"/>
      <c r="AD27" s="503"/>
      <c r="AE27" s="189"/>
      <c r="AF27" s="31"/>
      <c r="AG27" s="47"/>
      <c r="AH27" s="147" t="s">
        <v>29</v>
      </c>
      <c r="AI27" s="148">
        <f t="array" ref="AI27">$E$28:INDEX($E$28:$E$47,COUNTIF($E$28:$E$47,"?*"))</f>
        <v>0</v>
      </c>
      <c r="AJ27" s="43"/>
      <c r="AK27" s="149" t="s">
        <v>30</v>
      </c>
      <c r="AL27" s="147" t="s">
        <v>31</v>
      </c>
      <c r="AM27" s="150" t="str">
        <f t="array" ref="AM27">$AL$28:INDEX($AL$28:$AL$53,COUNTIF($AL$28:$AL$53,"?*"))</f>
        <v>DOPUST</v>
      </c>
      <c r="AN27" s="41"/>
      <c r="AO27" s="41"/>
      <c r="AP27" s="41"/>
      <c r="AQ27" s="41"/>
      <c r="AR27" s="73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151" t="s">
        <v>46</v>
      </c>
      <c r="BE27" s="151" t="s">
        <v>45</v>
      </c>
      <c r="BF27" s="73">
        <f>IFERROR(($L$161*(1+L162))/BE51,0)</f>
        <v>0</v>
      </c>
      <c r="BG27" s="41" t="str">
        <f>+HR_POSTAVKA</f>
        <v/>
      </c>
      <c r="BH27" s="41"/>
      <c r="BI27" s="41"/>
      <c r="BJ27" s="41"/>
      <c r="BK27" s="41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DZ27" s="2" t="s">
        <v>67</v>
      </c>
      <c r="EA27" s="2">
        <f t="array" ref="EA27">$EA$28:INDEX($EA$28:$EA$45,COUNTIF($EA$28:$EA$45,"?*"))</f>
        <v>0</v>
      </c>
      <c r="HK27" s="353" t="s">
        <v>104</v>
      </c>
      <c r="HL27" s="354" t="s">
        <v>105</v>
      </c>
      <c r="HM27" s="2" t="str">
        <f t="array" ref="HM27">'Dnevna časovnica'!$HL$28:INDEX('Dnevna časovnica'!$HL$28:$HL$51,COUNTIF('Dnevna časovnica'!$HL$28:$HL$51,"?*"))</f>
        <v>Nadure rednega dela</v>
      </c>
    </row>
    <row r="28" spans="2:221" s="2" customFormat="1" ht="18" customHeight="1" x14ac:dyDescent="0.2">
      <c r="B28" s="15"/>
      <c r="C28" s="207"/>
      <c r="D28" s="163" t="str">
        <f>IF(E28&gt;0,1,"")</f>
        <v/>
      </c>
      <c r="E28" s="465"/>
      <c r="F28" s="466"/>
      <c r="G28" s="466"/>
      <c r="H28" s="467"/>
      <c r="I28" s="453"/>
      <c r="J28" s="454"/>
      <c r="K28" s="454"/>
      <c r="L28" s="454"/>
      <c r="M28" s="454"/>
      <c r="N28" s="454"/>
      <c r="O28" s="454"/>
      <c r="P28" s="455"/>
      <c r="Q28" s="456"/>
      <c r="R28" s="457"/>
      <c r="S28" s="458"/>
      <c r="T28" s="144"/>
      <c r="U28" s="144"/>
      <c r="V28" s="459"/>
      <c r="W28" s="504"/>
      <c r="X28" s="504"/>
      <c r="Y28" s="460"/>
      <c r="Z28" s="460"/>
      <c r="AA28" s="460"/>
      <c r="AB28" s="460"/>
      <c r="AC28" s="460"/>
      <c r="AD28" s="460"/>
      <c r="AE28" s="194"/>
      <c r="AF28" s="15"/>
      <c r="AG28" s="47" t="str">
        <f t="shared" ref="AG28:AG47" si="0">IF(I28="Delno zaposlen z variabilnim %",$AI$20,IF(I28="Delno zaposlen s fiksnim %","Delež na projektu",""))</f>
        <v/>
      </c>
      <c r="AH28" s="41" t="str">
        <f t="shared" ref="AH28:AH47" si="1">IF(I28="Delno zaposlen z variabilnim %",$AI$21,"")</f>
        <v/>
      </c>
      <c r="AI28" s="42"/>
      <c r="AJ28" s="43"/>
      <c r="AK28" s="41" t="str">
        <f>IF(I28=$AG$22,E28,"")</f>
        <v/>
      </c>
      <c r="AL28" s="70" t="str">
        <f t="array" ref="AL28">IFERROR(IF(ROWS(AL$28:AL28)&gt;COUNTA($AK$28:$AK$54),"",INDEX($AK$28:$AK$54,SMALL(IF($AK$28:$AK$73&lt;&gt;"",ROW(AK$28:AK$54)-ROW($AK$28)+1),ROWS(AL$28:AL28)))),"")</f>
        <v>DOPUST</v>
      </c>
      <c r="AM28" s="112"/>
      <c r="AN28" s="41"/>
      <c r="AO28" s="41"/>
      <c r="AP28" s="62"/>
      <c r="AQ28" s="41"/>
      <c r="AR28" s="73"/>
      <c r="AS28" s="62"/>
      <c r="AT28" s="41"/>
      <c r="AU28" s="41"/>
      <c r="AV28" s="41"/>
      <c r="AW28" s="41"/>
      <c r="AX28" s="41"/>
      <c r="AY28" s="41" t="s">
        <v>21</v>
      </c>
      <c r="AZ28" s="47">
        <f>SUMIF(I28:I47,"Delno zaposlen s fiksnim %",V28:V47)</f>
        <v>0</v>
      </c>
      <c r="BA28" s="41"/>
      <c r="BB28" s="41"/>
      <c r="BC28" s="41"/>
      <c r="BD28" s="134">
        <f t="shared" ref="BD28:BD47" si="2">SUMIFS($I$54:$I$133,$H$54:$H$133,E28,$BE$54:$BE$133,0)</f>
        <v>0</v>
      </c>
      <c r="BE28" s="134">
        <f t="shared" ref="BE28:BE46" si="3">SUMIFS($I$54:$I$133,$H$54:$H$133,E28,$AC$54:$AC$133,$BE$27)</f>
        <v>0</v>
      </c>
      <c r="BF28" s="73">
        <f>IFERROR($BF$27*BE28,0)</f>
        <v>0</v>
      </c>
      <c r="BG28" s="41" t="e">
        <f t="shared" ref="BG28:BG47" si="4">+BE28*HR_POSTAVKA</f>
        <v>#VALUE!</v>
      </c>
      <c r="BH28" s="41"/>
      <c r="BI28" s="41"/>
      <c r="BJ28" s="41"/>
      <c r="BK28" s="41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DZ28" s="162">
        <f>+E28</f>
        <v>0</v>
      </c>
      <c r="EA28" s="162">
        <f t="array" ref="EA28">IFERROR(IF(ROWS(EA$28:EA28)&gt;COUNTA($DZ$28:$DZ$45),"",INDEX($DZ$28:$DZ$45,SMALL(IF($DZ$28:$DZ$73&lt;&gt;"",ROW(DZ$28:DZ$45)-ROW($DZ$28)+1),ROWS(EA$28:EA28)))),"")</f>
        <v>0</v>
      </c>
      <c r="HK28" s="41" t="str">
        <f>IF(I28&gt;0,E28,"")</f>
        <v/>
      </c>
      <c r="HL28" s="2" t="str">
        <f t="array" ref="HL28">IFERROR(IF(ROWS(HL$28:HL28)&gt;COUNTA($HK$28:$HK$54),"",INDEX($HK$28:$HK$54,SMALL(IF($HK$28:$HK$73&lt;&gt;"",ROW(HK$28:HK$54)-ROW($HK$28)+1),ROWS(HL$28:HL28)))),"")</f>
        <v>Nadure rednega dela</v>
      </c>
    </row>
    <row r="29" spans="2:221" s="2" customFormat="1" ht="18" hidden="1" customHeight="1" x14ac:dyDescent="0.2">
      <c r="B29" s="15"/>
      <c r="C29" s="207"/>
      <c r="D29" s="164"/>
      <c r="E29" s="501"/>
      <c r="F29" s="466"/>
      <c r="G29" s="466"/>
      <c r="H29" s="467"/>
      <c r="I29" s="165"/>
      <c r="J29" s="166"/>
      <c r="K29" s="166"/>
      <c r="L29" s="166"/>
      <c r="M29" s="166"/>
      <c r="N29" s="166"/>
      <c r="O29" s="166"/>
      <c r="P29" s="167"/>
      <c r="Q29" s="456"/>
      <c r="R29" s="457"/>
      <c r="S29" s="458"/>
      <c r="T29" s="144"/>
      <c r="U29" s="144"/>
      <c r="V29" s="459"/>
      <c r="W29" s="504"/>
      <c r="X29" s="504"/>
      <c r="Y29" s="175"/>
      <c r="Z29" s="508"/>
      <c r="AA29" s="460"/>
      <c r="AB29" s="460"/>
      <c r="AC29" s="460"/>
      <c r="AD29" s="460"/>
      <c r="AE29" s="194"/>
      <c r="AF29" s="15"/>
      <c r="AG29" s="47" t="str">
        <f t="shared" si="0"/>
        <v/>
      </c>
      <c r="AH29" s="41" t="str">
        <f t="shared" si="1"/>
        <v/>
      </c>
      <c r="AI29" s="42"/>
      <c r="AJ29" s="43"/>
      <c r="AK29" s="41" t="str">
        <f t="shared" ref="AK29:AK47" si="5">IF(I29=$AG$22,E29,"")</f>
        <v/>
      </c>
      <c r="AL29" s="70" t="str">
        <f t="array" ref="AL29">IFERROR(IF(ROWS(AL$28:AL29)&gt;COUNTA($AK$28:$AK$54),"",INDEX($AK$28:$AK$54,SMALL(IF($AK$28:$AK$73&lt;&gt;"",ROW(AK$28:AK$54)-ROW($AK$28)+1),ROWS(AL$28:AL29)))),"")</f>
        <v>BOLNIŠKA</v>
      </c>
      <c r="AM29" s="112"/>
      <c r="AN29" s="41"/>
      <c r="AO29" s="41"/>
      <c r="AP29" s="41"/>
      <c r="AQ29" s="41"/>
      <c r="AR29" s="73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134">
        <f t="shared" si="2"/>
        <v>0</v>
      </c>
      <c r="BE29" s="134">
        <f t="shared" si="3"/>
        <v>0</v>
      </c>
      <c r="BF29" s="73">
        <f t="shared" ref="BF29:BF48" si="6">+$BF$27*BE29</f>
        <v>0</v>
      </c>
      <c r="BG29" s="41" t="e">
        <f t="shared" si="4"/>
        <v>#VALUE!</v>
      </c>
      <c r="BH29" s="41"/>
      <c r="BI29" s="41"/>
      <c r="BJ29" s="41"/>
      <c r="BK29" s="41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DZ29" s="162">
        <f>+E31</f>
        <v>0</v>
      </c>
      <c r="EA29" s="162">
        <f t="array" ref="EA29">IFERROR(IF(ROWS(EA$28:EA29)&gt;COUNTA($DZ$28:$DZ$45),"",INDEX($DZ$28:$DZ$45,SMALL(IF($DZ$28:$DZ$73&lt;&gt;"",ROW(DZ$28:DZ$45)-ROW($DZ$28)+1),ROWS(EA$28:EA29)))),"")</f>
        <v>0</v>
      </c>
      <c r="HK29" s="41" t="str">
        <f t="shared" ref="HK29:HK47" si="7">IF(I29&gt;0,E29,"")</f>
        <v/>
      </c>
      <c r="HL29" s="2" t="str">
        <f t="array" ref="HL29">IFERROR(IF(ROWS(HL$28:HL29)&gt;COUNTA($HK$28:$HK$54),"",INDEX($HK$28:$HK$54,SMALL(IF($HK$28:$HK$73&lt;&gt;"",ROW(HK$28:HK$54)-ROW($HK$28)+1),ROWS(HL$28:HL29)))),"")</f>
        <v/>
      </c>
    </row>
    <row r="30" spans="2:221" s="2" customFormat="1" ht="18" hidden="1" customHeight="1" x14ac:dyDescent="0.2">
      <c r="B30" s="15"/>
      <c r="C30" s="207"/>
      <c r="D30" s="164"/>
      <c r="E30" s="501"/>
      <c r="F30" s="466"/>
      <c r="G30" s="466"/>
      <c r="H30" s="467"/>
      <c r="I30" s="165"/>
      <c r="J30" s="166"/>
      <c r="K30" s="166"/>
      <c r="L30" s="166"/>
      <c r="M30" s="166"/>
      <c r="N30" s="166"/>
      <c r="O30" s="166"/>
      <c r="P30" s="167"/>
      <c r="Q30" s="456"/>
      <c r="R30" s="457"/>
      <c r="S30" s="458"/>
      <c r="T30" s="144"/>
      <c r="U30" s="144"/>
      <c r="V30" s="459"/>
      <c r="W30" s="504"/>
      <c r="X30" s="504"/>
      <c r="Y30" s="175"/>
      <c r="Z30" s="508"/>
      <c r="AA30" s="460"/>
      <c r="AB30" s="460"/>
      <c r="AC30" s="460"/>
      <c r="AD30" s="460"/>
      <c r="AE30" s="194"/>
      <c r="AF30" s="15"/>
      <c r="AG30" s="47" t="str">
        <f t="shared" si="0"/>
        <v/>
      </c>
      <c r="AH30" s="41" t="str">
        <f t="shared" si="1"/>
        <v/>
      </c>
      <c r="AI30" s="42"/>
      <c r="AJ30" s="43"/>
      <c r="AK30" s="41" t="str">
        <f t="shared" si="5"/>
        <v/>
      </c>
      <c r="AL30" s="70" t="str">
        <f t="array" ref="AL30">IFERROR(IF(ROWS(AL$28:AL30)&gt;COUNTA($AK$28:$AK$54),"",INDEX($AK$28:$AK$54,SMALL(IF($AK$28:$AK$73&lt;&gt;"",ROW(AK$28:AK$54)-ROW($AK$28)+1),ROWS(AL$28:AL30)))),"")</f>
        <v>PRAZNIK</v>
      </c>
      <c r="AM30" s="112"/>
      <c r="AN30" s="41"/>
      <c r="AO30" s="41"/>
      <c r="AP30" s="41"/>
      <c r="AQ30" s="41"/>
      <c r="AR30" s="73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134">
        <f t="shared" si="2"/>
        <v>0</v>
      </c>
      <c r="BE30" s="134">
        <f t="shared" si="3"/>
        <v>0</v>
      </c>
      <c r="BF30" s="73">
        <f t="shared" si="6"/>
        <v>0</v>
      </c>
      <c r="BG30" s="41" t="e">
        <f t="shared" si="4"/>
        <v>#VALUE!</v>
      </c>
      <c r="BH30" s="41"/>
      <c r="BI30" s="41"/>
      <c r="BJ30" s="41"/>
      <c r="BK30" s="41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DZ30" s="162">
        <f>+E32</f>
        <v>0</v>
      </c>
      <c r="EA30" s="162">
        <f t="array" ref="EA30">IFERROR(IF(ROWS(EA$28:EA30)&gt;COUNTA($DZ$28:$DZ$45),"",INDEX($DZ$28:$DZ$45,SMALL(IF($DZ$28:$DZ$73&lt;&gt;"",ROW(DZ$28:DZ$45)-ROW($DZ$28)+1),ROWS(EA$28:EA30)))),"")</f>
        <v>0</v>
      </c>
      <c r="HK30" s="41" t="str">
        <f t="shared" si="7"/>
        <v/>
      </c>
      <c r="HL30" s="2" t="str">
        <f t="array" ref="HL30">IFERROR(IF(ROWS(HL$28:HL30)&gt;COUNTA($HK$28:$HK$54),"",INDEX($HK$28:$HK$54,SMALL(IF($HK$28:$HK$73&lt;&gt;"",ROW(HK$28:HK$54)-ROW($HK$28)+1),ROWS(HL$28:HL30)))),"")</f>
        <v/>
      </c>
    </row>
    <row r="31" spans="2:221" s="2" customFormat="1" ht="18" customHeight="1" x14ac:dyDescent="0.2">
      <c r="B31" s="15"/>
      <c r="C31" s="207"/>
      <c r="D31" s="163" t="str">
        <f>IF(E31&gt;0,D28+1,"")</f>
        <v/>
      </c>
      <c r="E31" s="465"/>
      <c r="F31" s="466"/>
      <c r="G31" s="466"/>
      <c r="H31" s="467"/>
      <c r="I31" s="453"/>
      <c r="J31" s="454"/>
      <c r="K31" s="454"/>
      <c r="L31" s="454"/>
      <c r="M31" s="454"/>
      <c r="N31" s="454"/>
      <c r="O31" s="454"/>
      <c r="P31" s="455"/>
      <c r="Q31" s="456"/>
      <c r="R31" s="457"/>
      <c r="S31" s="458"/>
      <c r="T31" s="144"/>
      <c r="U31" s="144"/>
      <c r="V31" s="459"/>
      <c r="W31" s="459"/>
      <c r="X31" s="459"/>
      <c r="Y31" s="460"/>
      <c r="Z31" s="460"/>
      <c r="AA31" s="460"/>
      <c r="AB31" s="460"/>
      <c r="AC31" s="460"/>
      <c r="AD31" s="460"/>
      <c r="AE31" s="194"/>
      <c r="AF31" s="15"/>
      <c r="AG31" s="47" t="str">
        <f t="shared" si="0"/>
        <v/>
      </c>
      <c r="AH31" s="41" t="str">
        <f t="shared" si="1"/>
        <v/>
      </c>
      <c r="AI31" s="41"/>
      <c r="AJ31" s="42" t="str">
        <f>IF(OR($Q$28:$Q$47="Letna urna postavka"),"Letna Bruto plača (BRUTO I)","ni letne")</f>
        <v>ni letne</v>
      </c>
      <c r="AK31" s="41" t="str">
        <f t="shared" si="5"/>
        <v/>
      </c>
      <c r="AL31" s="70" t="str">
        <f t="array" ref="AL31">IFERROR(IF(ROWS(AL$28:AL31)&gt;COUNTA($AK$28:$AK$54),"",INDEX($AK$28:$AK$54,SMALL(IF($AK$28:$AK$73&lt;&gt;"",ROW(AK$28:AK$54)-ROW($AK$28)+1),ROWS(AL$28:AL31)))),"")</f>
        <v>DRUGA REFUNDIRANA NADOMESTILA</v>
      </c>
      <c r="AM31" s="112"/>
      <c r="AN31" s="41"/>
      <c r="AO31" s="41"/>
      <c r="AP31" s="62"/>
      <c r="AQ31" s="41"/>
      <c r="AR31" s="73"/>
      <c r="AS31" s="62"/>
      <c r="AT31" s="41"/>
      <c r="AU31" s="41"/>
      <c r="AV31" s="41"/>
      <c r="AW31" s="41"/>
      <c r="AX31" s="41"/>
      <c r="AY31" s="41" t="s">
        <v>26</v>
      </c>
      <c r="AZ31" s="47">
        <f>SUMIF(I28:I47,"Delno zaposlen z variabilnim %",V28:V47)</f>
        <v>0</v>
      </c>
      <c r="BA31" s="41"/>
      <c r="BB31" s="41"/>
      <c r="BC31" s="41"/>
      <c r="BD31" s="134">
        <f t="shared" si="2"/>
        <v>0</v>
      </c>
      <c r="BE31" s="134">
        <f t="shared" si="3"/>
        <v>0</v>
      </c>
      <c r="BF31" s="73">
        <f>IFERROR($BF$27*BE31,0)</f>
        <v>0</v>
      </c>
      <c r="BG31" s="41" t="e">
        <f t="shared" si="4"/>
        <v>#VALUE!</v>
      </c>
      <c r="BH31" s="41"/>
      <c r="BI31" s="41"/>
      <c r="BJ31" s="41"/>
      <c r="BK31" s="41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DZ31" s="162">
        <f t="shared" ref="DZ31:DZ45" si="8">+E33</f>
        <v>0</v>
      </c>
      <c r="EA31" s="162">
        <f t="array" ref="EA31">IFERROR(IF(ROWS(EA$28:EA31)&gt;COUNTA($DZ$28:$DZ$45),"",INDEX($DZ$28:$DZ$45,SMALL(IF($DZ$28:$DZ$73&lt;&gt;"",ROW(DZ$28:DZ$45)-ROW($DZ$28)+1),ROWS(EA$28:EA31)))),"")</f>
        <v>0</v>
      </c>
      <c r="HK31" s="41" t="str">
        <f t="shared" si="7"/>
        <v/>
      </c>
      <c r="HL31" s="2" t="str">
        <f t="array" ref="HL31">IFERROR(IF(ROWS(HL$28:HL31)&gt;COUNTA($HK$28:$HK$54),"",INDEX($HK$28:$HK$54,SMALL(IF($HK$28:$HK$73&lt;&gt;"",ROW(HK$28:HK$54)-ROW($HK$28)+1),ROWS(HL$28:HL31)))),"")</f>
        <v/>
      </c>
    </row>
    <row r="32" spans="2:221" s="2" customFormat="1" ht="18" customHeight="1" x14ac:dyDescent="0.2">
      <c r="B32" s="15"/>
      <c r="C32" s="207"/>
      <c r="D32" s="163" t="str">
        <f t="shared" ref="D32:D47" si="9">IF(E32&gt;0,D31+1,"")</f>
        <v/>
      </c>
      <c r="E32" s="465"/>
      <c r="F32" s="466"/>
      <c r="G32" s="466"/>
      <c r="H32" s="467"/>
      <c r="I32" s="453"/>
      <c r="J32" s="454"/>
      <c r="K32" s="454"/>
      <c r="L32" s="454"/>
      <c r="M32" s="454"/>
      <c r="N32" s="454"/>
      <c r="O32" s="454"/>
      <c r="P32" s="455"/>
      <c r="Q32" s="456"/>
      <c r="R32" s="457"/>
      <c r="S32" s="458"/>
      <c r="T32" s="144"/>
      <c r="U32" s="144"/>
      <c r="V32" s="459"/>
      <c r="W32" s="459"/>
      <c r="X32" s="459"/>
      <c r="Y32" s="460"/>
      <c r="Z32" s="460"/>
      <c r="AA32" s="460"/>
      <c r="AB32" s="460"/>
      <c r="AC32" s="460"/>
      <c r="AD32" s="460"/>
      <c r="AE32" s="194"/>
      <c r="AF32" s="15"/>
      <c r="AG32" s="47" t="str">
        <f t="shared" si="0"/>
        <v/>
      </c>
      <c r="AH32" s="41" t="str">
        <f t="shared" si="1"/>
        <v/>
      </c>
      <c r="AI32" s="41"/>
      <c r="AJ32" s="42" t="str">
        <f>IF(OR($Q$28:$Q$47="Letna urna postavka"),"Letna Bruto plača (BRUTO I)","ni letne")</f>
        <v>ni letne</v>
      </c>
      <c r="AK32" s="41" t="str">
        <f t="shared" si="5"/>
        <v/>
      </c>
      <c r="AL32" s="70" t="str">
        <f t="array" ref="AL32">IFERROR(IF(ROWS(AL$28:AL32)&gt;COUNTA($AK$28:$AK$54),"",INDEX($AK$28:$AK$54,SMALL(IF($AK$28:$AK$73&lt;&gt;"",ROW(AK$28:AK$54)-ROW($AK$28)+1),ROWS(AL$28:AL32)))),"")</f>
        <v/>
      </c>
      <c r="AM32" s="112"/>
      <c r="AN32" s="41"/>
      <c r="AO32" s="41"/>
      <c r="AP32" s="62"/>
      <c r="AQ32" s="41"/>
      <c r="AR32" s="73"/>
      <c r="AS32" s="62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134">
        <f t="shared" si="2"/>
        <v>0</v>
      </c>
      <c r="BE32" s="134">
        <f t="shared" si="3"/>
        <v>0</v>
      </c>
      <c r="BF32" s="73">
        <f t="shared" si="6"/>
        <v>0</v>
      </c>
      <c r="BG32" s="41" t="e">
        <f t="shared" si="4"/>
        <v>#VALUE!</v>
      </c>
      <c r="BH32" s="41"/>
      <c r="BI32" s="41"/>
      <c r="BJ32" s="41"/>
      <c r="BK32" s="41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DZ32" s="162">
        <f t="shared" si="8"/>
        <v>0</v>
      </c>
      <c r="EA32" s="162">
        <f t="array" ref="EA32">IFERROR(IF(ROWS(EA$28:EA32)&gt;COUNTA($DZ$28:$DZ$45),"",INDEX($DZ$28:$DZ$45,SMALL(IF($DZ$28:$DZ$73&lt;&gt;"",ROW(DZ$28:DZ$45)-ROW($DZ$28)+1),ROWS(EA$28:EA32)))),"")</f>
        <v>0</v>
      </c>
      <c r="HK32" s="41" t="str">
        <f t="shared" si="7"/>
        <v/>
      </c>
      <c r="HL32" s="2" t="str">
        <f t="array" ref="HL32">IFERROR(IF(ROWS(HL$28:HL32)&gt;COUNTA($HK$28:$HK$54),"",INDEX($HK$28:$HK$54,SMALL(IF($HK$28:$HK$73&lt;&gt;"",ROW(HK$28:HK$54)-ROW($HK$28)+1),ROWS(HL$28:HL32)))),"")</f>
        <v/>
      </c>
    </row>
    <row r="33" spans="2:220" s="2" customFormat="1" ht="18" customHeight="1" x14ac:dyDescent="0.2">
      <c r="B33" s="15"/>
      <c r="C33" s="207"/>
      <c r="D33" s="163" t="str">
        <f t="shared" si="9"/>
        <v/>
      </c>
      <c r="E33" s="465"/>
      <c r="F33" s="466"/>
      <c r="G33" s="466"/>
      <c r="H33" s="467"/>
      <c r="I33" s="453"/>
      <c r="J33" s="454"/>
      <c r="K33" s="454"/>
      <c r="L33" s="454"/>
      <c r="M33" s="454"/>
      <c r="N33" s="454"/>
      <c r="O33" s="454"/>
      <c r="P33" s="455"/>
      <c r="Q33" s="456"/>
      <c r="R33" s="457"/>
      <c r="S33" s="458"/>
      <c r="T33" s="144"/>
      <c r="U33" s="144"/>
      <c r="V33" s="459"/>
      <c r="W33" s="459"/>
      <c r="X33" s="459"/>
      <c r="Y33" s="460"/>
      <c r="Z33" s="460"/>
      <c r="AA33" s="460"/>
      <c r="AB33" s="460"/>
      <c r="AC33" s="460"/>
      <c r="AD33" s="460"/>
      <c r="AE33" s="194"/>
      <c r="AF33" s="15"/>
      <c r="AG33" s="47" t="str">
        <f t="shared" si="0"/>
        <v/>
      </c>
      <c r="AH33" s="41" t="str">
        <f t="shared" si="1"/>
        <v/>
      </c>
      <c r="AI33" s="42"/>
      <c r="AJ33" s="43"/>
      <c r="AK33" s="41" t="str">
        <f t="shared" si="5"/>
        <v/>
      </c>
      <c r="AL33" s="70" t="str">
        <f t="array" ref="AL33">IFERROR(IF(ROWS(AL$28:AL33)&gt;COUNTA($AK$28:$AK$54),"",INDEX($AK$28:$AK$54,SMALL(IF($AK$28:$AK$73&lt;&gt;"",ROW(AK$28:AK$54)-ROW($AK$28)+1),ROWS(AL$28:AL33)))),"")</f>
        <v/>
      </c>
      <c r="AM33" s="112"/>
      <c r="AN33" s="41"/>
      <c r="AO33" s="41"/>
      <c r="AP33" s="62"/>
      <c r="AQ33" s="41"/>
      <c r="AR33" s="73"/>
      <c r="AS33" s="62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134">
        <f t="shared" si="2"/>
        <v>0</v>
      </c>
      <c r="BE33" s="134">
        <f t="shared" si="3"/>
        <v>0</v>
      </c>
      <c r="BF33" s="73">
        <f t="shared" si="6"/>
        <v>0</v>
      </c>
      <c r="BG33" s="41" t="e">
        <f t="shared" si="4"/>
        <v>#VALUE!</v>
      </c>
      <c r="BH33" s="41"/>
      <c r="BI33" s="41"/>
      <c r="BJ33" s="41"/>
      <c r="BK33" s="41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DZ33" s="162">
        <f t="shared" si="8"/>
        <v>0</v>
      </c>
      <c r="EA33" s="162">
        <f t="array" ref="EA33">IFERROR(IF(ROWS(EA$28:EA33)&gt;COUNTA($DZ$28:$DZ$45),"",INDEX($DZ$28:$DZ$45,SMALL(IF($DZ$28:$DZ$73&lt;&gt;"",ROW(DZ$28:DZ$45)-ROW($DZ$28)+1),ROWS(EA$28:EA33)))),"")</f>
        <v>0</v>
      </c>
      <c r="HK33" s="41" t="str">
        <f t="shared" si="7"/>
        <v/>
      </c>
      <c r="HL33" s="2" t="str">
        <f t="array" ref="HL33">IFERROR(IF(ROWS(HL$28:HL33)&gt;COUNTA($HK$28:$HK$54),"",INDEX($HK$28:$HK$54,SMALL(IF($HK$28:$HK$73&lt;&gt;"",ROW(HK$28:HK$54)-ROW($HK$28)+1),ROWS(HL$28:HL33)))),"")</f>
        <v/>
      </c>
    </row>
    <row r="34" spans="2:220" s="2" customFormat="1" ht="18" customHeight="1" x14ac:dyDescent="0.2">
      <c r="B34" s="15"/>
      <c r="C34" s="207"/>
      <c r="D34" s="163" t="str">
        <f t="shared" si="9"/>
        <v/>
      </c>
      <c r="E34" s="465"/>
      <c r="F34" s="466"/>
      <c r="G34" s="466"/>
      <c r="H34" s="467"/>
      <c r="I34" s="453"/>
      <c r="J34" s="454"/>
      <c r="K34" s="454"/>
      <c r="L34" s="454"/>
      <c r="M34" s="454"/>
      <c r="N34" s="454"/>
      <c r="O34" s="454"/>
      <c r="P34" s="455"/>
      <c r="Q34" s="456"/>
      <c r="R34" s="457"/>
      <c r="S34" s="458"/>
      <c r="T34" s="144"/>
      <c r="U34" s="144"/>
      <c r="V34" s="459"/>
      <c r="W34" s="459"/>
      <c r="X34" s="459"/>
      <c r="Y34" s="460"/>
      <c r="Z34" s="460"/>
      <c r="AA34" s="460"/>
      <c r="AB34" s="460"/>
      <c r="AC34" s="460"/>
      <c r="AD34" s="460"/>
      <c r="AE34" s="194"/>
      <c r="AF34" s="15"/>
      <c r="AG34" s="47" t="str">
        <f t="shared" si="0"/>
        <v/>
      </c>
      <c r="AH34" s="41" t="str">
        <f t="shared" si="1"/>
        <v/>
      </c>
      <c r="AI34" s="42"/>
      <c r="AJ34" s="43"/>
      <c r="AK34" s="41" t="str">
        <f t="shared" si="5"/>
        <v/>
      </c>
      <c r="AL34" s="70" t="str">
        <f t="array" ref="AL34">IFERROR(IF(ROWS(AL$28:AL34)&gt;COUNTA($AK$28:$AK$54),"",INDEX($AK$28:$AK$54,SMALL(IF($AK$28:$AK$73&lt;&gt;"",ROW(AK$28:AK$54)-ROW($AK$28)+1),ROWS(AL$28:AL34)))),"")</f>
        <v/>
      </c>
      <c r="AM34" s="112"/>
      <c r="AN34" s="41"/>
      <c r="AO34" s="41"/>
      <c r="AP34" s="62"/>
      <c r="AQ34" s="41"/>
      <c r="AR34" s="73"/>
      <c r="AS34" s="62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134">
        <f t="shared" si="2"/>
        <v>0</v>
      </c>
      <c r="BE34" s="134">
        <f t="shared" si="3"/>
        <v>0</v>
      </c>
      <c r="BF34" s="73">
        <f t="shared" si="6"/>
        <v>0</v>
      </c>
      <c r="BG34" s="41" t="e">
        <f t="shared" si="4"/>
        <v>#VALUE!</v>
      </c>
      <c r="BH34" s="41"/>
      <c r="BI34" s="41"/>
      <c r="BJ34" s="41"/>
      <c r="BK34" s="41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DZ34" s="162">
        <f t="shared" si="8"/>
        <v>0</v>
      </c>
      <c r="EA34" s="162">
        <f t="array" ref="EA34">IFERROR(IF(ROWS(EA$28:EA34)&gt;COUNTA($DZ$28:$DZ$45),"",INDEX($DZ$28:$DZ$45,SMALL(IF($DZ$28:$DZ$73&lt;&gt;"",ROW(DZ$28:DZ$45)-ROW($DZ$28)+1),ROWS(EA$28:EA34)))),"")</f>
        <v>0</v>
      </c>
      <c r="HK34" s="41" t="str">
        <f t="shared" si="7"/>
        <v/>
      </c>
      <c r="HL34" s="2" t="str">
        <f t="array" ref="HL34">IFERROR(IF(ROWS(HL$28:HL34)&gt;COUNTA($HK$28:$HK$54),"",INDEX($HK$28:$HK$54,SMALL(IF($HK$28:$HK$73&lt;&gt;"",ROW(HK$28:HK$54)-ROW($HK$28)+1),ROWS(HL$28:HL34)))),"")</f>
        <v/>
      </c>
    </row>
    <row r="35" spans="2:220" s="2" customFormat="1" ht="18" customHeight="1" x14ac:dyDescent="0.2">
      <c r="B35" s="15"/>
      <c r="C35" s="207"/>
      <c r="D35" s="163" t="str">
        <f t="shared" si="9"/>
        <v/>
      </c>
      <c r="E35" s="465"/>
      <c r="F35" s="466"/>
      <c r="G35" s="466"/>
      <c r="H35" s="467"/>
      <c r="I35" s="453"/>
      <c r="J35" s="454"/>
      <c r="K35" s="454"/>
      <c r="L35" s="454"/>
      <c r="M35" s="454"/>
      <c r="N35" s="454"/>
      <c r="O35" s="454"/>
      <c r="P35" s="455"/>
      <c r="Q35" s="456"/>
      <c r="R35" s="457"/>
      <c r="S35" s="458"/>
      <c r="T35" s="144"/>
      <c r="U35" s="144"/>
      <c r="V35" s="459"/>
      <c r="W35" s="459"/>
      <c r="X35" s="459"/>
      <c r="Y35" s="460"/>
      <c r="Z35" s="460"/>
      <c r="AA35" s="460"/>
      <c r="AB35" s="460"/>
      <c r="AC35" s="460"/>
      <c r="AD35" s="460"/>
      <c r="AE35" s="194"/>
      <c r="AF35" s="15"/>
      <c r="AG35" s="47" t="str">
        <f t="shared" si="0"/>
        <v/>
      </c>
      <c r="AH35" s="41" t="str">
        <f t="shared" si="1"/>
        <v/>
      </c>
      <c r="AI35" s="42"/>
      <c r="AJ35" s="43"/>
      <c r="AK35" s="41" t="str">
        <f t="shared" si="5"/>
        <v/>
      </c>
      <c r="AL35" s="70" t="str">
        <f t="array" ref="AL35">IFERROR(IF(ROWS(AL$28:AL35)&gt;COUNTA($AK$28:$AK$54),"",INDEX($AK$28:$AK$54,SMALL(IF($AK$28:$AK$73&lt;&gt;"",ROW(AK$28:AK$54)-ROW($AK$28)+1),ROWS(AL$28:AL35)))),"")</f>
        <v/>
      </c>
      <c r="AM35" s="112"/>
      <c r="AN35" s="41"/>
      <c r="AO35" s="41"/>
      <c r="AP35" s="62"/>
      <c r="AQ35" s="41"/>
      <c r="AR35" s="73"/>
      <c r="AS35" s="62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134">
        <f t="shared" si="2"/>
        <v>0</v>
      </c>
      <c r="BE35" s="134">
        <f t="shared" si="3"/>
        <v>0</v>
      </c>
      <c r="BF35" s="73">
        <f t="shared" si="6"/>
        <v>0</v>
      </c>
      <c r="BG35" s="41" t="e">
        <f t="shared" si="4"/>
        <v>#VALUE!</v>
      </c>
      <c r="BH35" s="41"/>
      <c r="BI35" s="41"/>
      <c r="BJ35" s="41"/>
      <c r="BK35" s="41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DZ35" s="162">
        <f t="shared" si="8"/>
        <v>0</v>
      </c>
      <c r="EA35" s="162">
        <f t="array" ref="EA35">IFERROR(IF(ROWS(EA$28:EA35)&gt;COUNTA($DZ$28:$DZ$45),"",INDEX($DZ$28:$DZ$45,SMALL(IF($DZ$28:$DZ$73&lt;&gt;"",ROW(DZ$28:DZ$45)-ROW($DZ$28)+1),ROWS(EA$28:EA35)))),"")</f>
        <v>0</v>
      </c>
      <c r="HK35" s="41" t="str">
        <f t="shared" si="7"/>
        <v/>
      </c>
      <c r="HL35" s="2" t="str">
        <f t="array" ref="HL35">IFERROR(IF(ROWS(HL$28:HL35)&gt;COUNTA($HK$28:$HK$54),"",INDEX($HK$28:$HK$54,SMALL(IF($HK$28:$HK$73&lt;&gt;"",ROW(HK$28:HK$54)-ROW($HK$28)+1),ROWS(HL$28:HL35)))),"")</f>
        <v/>
      </c>
    </row>
    <row r="36" spans="2:220" s="2" customFormat="1" ht="18" customHeight="1" x14ac:dyDescent="0.2">
      <c r="B36" s="15"/>
      <c r="C36" s="207"/>
      <c r="D36" s="163" t="str">
        <f t="shared" si="9"/>
        <v/>
      </c>
      <c r="E36" s="465"/>
      <c r="F36" s="466"/>
      <c r="G36" s="466"/>
      <c r="H36" s="467"/>
      <c r="I36" s="453"/>
      <c r="J36" s="454"/>
      <c r="K36" s="454"/>
      <c r="L36" s="454"/>
      <c r="M36" s="454"/>
      <c r="N36" s="454"/>
      <c r="O36" s="454"/>
      <c r="P36" s="455"/>
      <c r="Q36" s="456"/>
      <c r="R36" s="457"/>
      <c r="S36" s="458"/>
      <c r="T36" s="144"/>
      <c r="U36" s="144"/>
      <c r="V36" s="459"/>
      <c r="W36" s="459"/>
      <c r="X36" s="459"/>
      <c r="Y36" s="460"/>
      <c r="Z36" s="460"/>
      <c r="AA36" s="460"/>
      <c r="AB36" s="460"/>
      <c r="AC36" s="460"/>
      <c r="AD36" s="460"/>
      <c r="AE36" s="194"/>
      <c r="AF36" s="15"/>
      <c r="AG36" s="47" t="str">
        <f t="shared" si="0"/>
        <v/>
      </c>
      <c r="AH36" s="41" t="str">
        <f t="shared" si="1"/>
        <v/>
      </c>
      <c r="AI36" s="42"/>
      <c r="AJ36" s="43"/>
      <c r="AK36" s="41" t="str">
        <f t="shared" si="5"/>
        <v/>
      </c>
      <c r="AL36" s="70" t="str">
        <f t="array" ref="AL36">IFERROR(IF(ROWS(AL$28:AL36)&gt;COUNTA($AK$28:$AK$54),"",INDEX($AK$28:$AK$54,SMALL(IF($AK$28:$AK$73&lt;&gt;"",ROW(AK$28:AK$54)-ROW($AK$28)+1),ROWS(AL$28:AL36)))),"")</f>
        <v/>
      </c>
      <c r="AM36" s="112"/>
      <c r="AN36" s="41"/>
      <c r="AO36" s="41"/>
      <c r="AP36" s="62"/>
      <c r="AQ36" s="41"/>
      <c r="AR36" s="73"/>
      <c r="AS36" s="62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134">
        <f t="shared" si="2"/>
        <v>0</v>
      </c>
      <c r="BE36" s="134">
        <f t="shared" si="3"/>
        <v>0</v>
      </c>
      <c r="BF36" s="73">
        <f t="shared" si="6"/>
        <v>0</v>
      </c>
      <c r="BG36" s="41" t="e">
        <f t="shared" si="4"/>
        <v>#VALUE!</v>
      </c>
      <c r="BH36" s="41"/>
      <c r="BI36" s="41"/>
      <c r="BJ36" s="41"/>
      <c r="BK36" s="41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DZ36" s="162">
        <f t="shared" si="8"/>
        <v>0</v>
      </c>
      <c r="EA36" s="162">
        <f t="array" ref="EA36">IFERROR(IF(ROWS(EA$28:EA36)&gt;COUNTA($DZ$28:$DZ$45),"",INDEX($DZ$28:$DZ$45,SMALL(IF($DZ$28:$DZ$73&lt;&gt;"",ROW(DZ$28:DZ$45)-ROW($DZ$28)+1),ROWS(EA$28:EA36)))),"")</f>
        <v>0</v>
      </c>
      <c r="HK36" s="41" t="str">
        <f t="shared" si="7"/>
        <v/>
      </c>
      <c r="HL36" s="2" t="str">
        <f t="array" ref="HL36">IFERROR(IF(ROWS(HL$28:HL36)&gt;COUNTA($HK$28:$HK$54),"",INDEX($HK$28:$HK$54,SMALL(IF($HK$28:$HK$73&lt;&gt;"",ROW(HK$28:HK$54)-ROW($HK$28)+1),ROWS(HL$28:HL36)))),"")</f>
        <v/>
      </c>
    </row>
    <row r="37" spans="2:220" s="2" customFormat="1" ht="18" customHeight="1" x14ac:dyDescent="0.2">
      <c r="B37" s="15"/>
      <c r="C37" s="207"/>
      <c r="D37" s="163" t="str">
        <f t="shared" si="9"/>
        <v/>
      </c>
      <c r="E37" s="465"/>
      <c r="F37" s="466"/>
      <c r="G37" s="466"/>
      <c r="H37" s="467"/>
      <c r="I37" s="453"/>
      <c r="J37" s="454"/>
      <c r="K37" s="454"/>
      <c r="L37" s="454"/>
      <c r="M37" s="454"/>
      <c r="N37" s="454"/>
      <c r="O37" s="454"/>
      <c r="P37" s="455"/>
      <c r="Q37" s="456"/>
      <c r="R37" s="457"/>
      <c r="S37" s="458"/>
      <c r="T37" s="144"/>
      <c r="U37" s="144"/>
      <c r="V37" s="459"/>
      <c r="W37" s="459"/>
      <c r="X37" s="459"/>
      <c r="Y37" s="460"/>
      <c r="Z37" s="460"/>
      <c r="AA37" s="460"/>
      <c r="AB37" s="460"/>
      <c r="AC37" s="460"/>
      <c r="AD37" s="460"/>
      <c r="AE37" s="194"/>
      <c r="AF37" s="15"/>
      <c r="AG37" s="47" t="str">
        <f t="shared" si="0"/>
        <v/>
      </c>
      <c r="AH37" s="41" t="str">
        <f t="shared" si="1"/>
        <v/>
      </c>
      <c r="AI37" s="42"/>
      <c r="AJ37" s="43"/>
      <c r="AK37" s="41" t="str">
        <f t="shared" si="5"/>
        <v/>
      </c>
      <c r="AL37" s="70" t="str">
        <f t="array" ref="AL37">IFERROR(IF(ROWS(AL$28:AL37)&gt;COUNTA($AK$28:$AK$54),"",INDEX($AK$28:$AK$54,SMALL(IF($AK$28:$AK$73&lt;&gt;"",ROW(AK$28:AK$54)-ROW($AK$28)+1),ROWS(AL$28:AL37)))),"")</f>
        <v/>
      </c>
      <c r="AM37" s="112"/>
      <c r="AN37" s="41"/>
      <c r="AO37" s="41"/>
      <c r="AP37" s="62"/>
      <c r="AQ37" s="41"/>
      <c r="AR37" s="73"/>
      <c r="AS37" s="62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134">
        <f t="shared" si="2"/>
        <v>0</v>
      </c>
      <c r="BE37" s="134">
        <f t="shared" si="3"/>
        <v>0</v>
      </c>
      <c r="BF37" s="73">
        <f t="shared" si="6"/>
        <v>0</v>
      </c>
      <c r="BG37" s="41" t="e">
        <f t="shared" si="4"/>
        <v>#VALUE!</v>
      </c>
      <c r="BH37" s="41"/>
      <c r="BI37" s="41"/>
      <c r="BJ37" s="41"/>
      <c r="BK37" s="41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DZ37" s="162">
        <f t="shared" si="8"/>
        <v>0</v>
      </c>
      <c r="EA37" s="162">
        <f t="array" ref="EA37">IFERROR(IF(ROWS(EA$28:EA37)&gt;COUNTA($DZ$28:$DZ$45),"",INDEX($DZ$28:$DZ$45,SMALL(IF($DZ$28:$DZ$73&lt;&gt;"",ROW(DZ$28:DZ$45)-ROW($DZ$28)+1),ROWS(EA$28:EA37)))),"")</f>
        <v>0</v>
      </c>
      <c r="HK37" s="41" t="str">
        <f t="shared" si="7"/>
        <v/>
      </c>
      <c r="HL37" s="2" t="str">
        <f t="array" ref="HL37">IFERROR(IF(ROWS(HL$28:HL37)&gt;COUNTA($HK$28:$HK$54),"",INDEX($HK$28:$HK$54,SMALL(IF($HK$28:$HK$73&lt;&gt;"",ROW(HK$28:HK$54)-ROW($HK$28)+1),ROWS(HL$28:HL37)))),"")</f>
        <v/>
      </c>
    </row>
    <row r="38" spans="2:220" s="2" customFormat="1" ht="18" customHeight="1" x14ac:dyDescent="0.2">
      <c r="B38" s="15"/>
      <c r="C38" s="207"/>
      <c r="D38" s="163" t="str">
        <f t="shared" si="9"/>
        <v/>
      </c>
      <c r="E38" s="465"/>
      <c r="F38" s="466"/>
      <c r="G38" s="466"/>
      <c r="H38" s="467"/>
      <c r="I38" s="453"/>
      <c r="J38" s="454"/>
      <c r="K38" s="454"/>
      <c r="L38" s="454"/>
      <c r="M38" s="454"/>
      <c r="N38" s="454"/>
      <c r="O38" s="454"/>
      <c r="P38" s="455"/>
      <c r="Q38" s="456"/>
      <c r="R38" s="457"/>
      <c r="S38" s="458"/>
      <c r="T38" s="144"/>
      <c r="U38" s="144"/>
      <c r="V38" s="459"/>
      <c r="W38" s="459"/>
      <c r="X38" s="459"/>
      <c r="Y38" s="460"/>
      <c r="Z38" s="460"/>
      <c r="AA38" s="460"/>
      <c r="AB38" s="460"/>
      <c r="AC38" s="460"/>
      <c r="AD38" s="460"/>
      <c r="AE38" s="194"/>
      <c r="AF38" s="15"/>
      <c r="AG38" s="47" t="str">
        <f t="shared" si="0"/>
        <v/>
      </c>
      <c r="AH38" s="41" t="str">
        <f t="shared" si="1"/>
        <v/>
      </c>
      <c r="AI38" s="42"/>
      <c r="AJ38" s="43"/>
      <c r="AK38" s="41" t="str">
        <f t="shared" si="5"/>
        <v/>
      </c>
      <c r="AL38" s="70" t="str">
        <f t="array" ref="AL38">IFERROR(IF(ROWS(AL$28:AL38)&gt;COUNTA($AK$28:$AK$54),"",INDEX($AK$28:$AK$54,SMALL(IF($AK$28:$AK$73&lt;&gt;"",ROW(AK$28:AK$54)-ROW($AK$28)+1),ROWS(AL$28:AL38)))),"")</f>
        <v/>
      </c>
      <c r="AM38" s="112"/>
      <c r="AN38" s="41"/>
      <c r="AO38" s="41"/>
      <c r="AP38" s="62"/>
      <c r="AQ38" s="41"/>
      <c r="AR38" s="73"/>
      <c r="AS38" s="62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134">
        <f t="shared" si="2"/>
        <v>0</v>
      </c>
      <c r="BE38" s="134">
        <f t="shared" si="3"/>
        <v>0</v>
      </c>
      <c r="BF38" s="73">
        <f t="shared" si="6"/>
        <v>0</v>
      </c>
      <c r="BG38" s="41" t="e">
        <f t="shared" si="4"/>
        <v>#VALUE!</v>
      </c>
      <c r="BH38" s="41"/>
      <c r="BI38" s="41"/>
      <c r="BJ38" s="41"/>
      <c r="BK38" s="41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DZ38" s="162">
        <f t="shared" si="8"/>
        <v>0</v>
      </c>
      <c r="EA38" s="162">
        <f t="array" ref="EA38">IFERROR(IF(ROWS(EA$28:EA38)&gt;COUNTA($DZ$28:$DZ$45),"",INDEX($DZ$28:$DZ$45,SMALL(IF($DZ$28:$DZ$73&lt;&gt;"",ROW(DZ$28:DZ$45)-ROW($DZ$28)+1),ROWS(EA$28:EA38)))),"")</f>
        <v>0</v>
      </c>
      <c r="HK38" s="41" t="str">
        <f t="shared" si="7"/>
        <v/>
      </c>
      <c r="HL38" s="2" t="str">
        <f t="array" ref="HL38">IFERROR(IF(ROWS(HL$28:HL38)&gt;COUNTA($HK$28:$HK$54),"",INDEX($HK$28:$HK$54,SMALL(IF($HK$28:$HK$73&lt;&gt;"",ROW(HK$28:HK$54)-ROW($HK$28)+1),ROWS(HL$28:HL38)))),"")</f>
        <v/>
      </c>
    </row>
    <row r="39" spans="2:220" s="2" customFormat="1" ht="18" customHeight="1" x14ac:dyDescent="0.2">
      <c r="B39" s="15"/>
      <c r="C39" s="207"/>
      <c r="D39" s="163" t="str">
        <f t="shared" si="9"/>
        <v/>
      </c>
      <c r="E39" s="465"/>
      <c r="F39" s="466"/>
      <c r="G39" s="466"/>
      <c r="H39" s="467"/>
      <c r="I39" s="453"/>
      <c r="J39" s="454"/>
      <c r="K39" s="454"/>
      <c r="L39" s="454"/>
      <c r="M39" s="454"/>
      <c r="N39" s="454"/>
      <c r="O39" s="454"/>
      <c r="P39" s="455"/>
      <c r="Q39" s="456"/>
      <c r="R39" s="457"/>
      <c r="S39" s="458"/>
      <c r="T39" s="144"/>
      <c r="U39" s="144"/>
      <c r="V39" s="459"/>
      <c r="W39" s="459"/>
      <c r="X39" s="459"/>
      <c r="Y39" s="460"/>
      <c r="Z39" s="460"/>
      <c r="AA39" s="460"/>
      <c r="AB39" s="460"/>
      <c r="AC39" s="460"/>
      <c r="AD39" s="460"/>
      <c r="AE39" s="194"/>
      <c r="AF39" s="15"/>
      <c r="AG39" s="47" t="str">
        <f t="shared" si="0"/>
        <v/>
      </c>
      <c r="AH39" s="41" t="str">
        <f t="shared" si="1"/>
        <v/>
      </c>
      <c r="AI39" s="42"/>
      <c r="AJ39" s="43"/>
      <c r="AK39" s="41" t="str">
        <f t="shared" si="5"/>
        <v/>
      </c>
      <c r="AL39" s="70" t="str">
        <f t="array" ref="AL39">IFERROR(IF(ROWS(AL$28:AL39)&gt;COUNTA($AK$28:$AK$54),"",INDEX($AK$28:$AK$54,SMALL(IF($AK$28:$AK$73&lt;&gt;"",ROW(AK$28:AK$54)-ROW($AK$28)+1),ROWS(AL$28:AL39)))),"")</f>
        <v/>
      </c>
      <c r="AM39" s="112"/>
      <c r="AN39" s="41"/>
      <c r="AO39" s="41"/>
      <c r="AP39" s="62"/>
      <c r="AQ39" s="41"/>
      <c r="AR39" s="73"/>
      <c r="AS39" s="62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134">
        <f t="shared" si="2"/>
        <v>0</v>
      </c>
      <c r="BE39" s="134">
        <f t="shared" si="3"/>
        <v>0</v>
      </c>
      <c r="BF39" s="73">
        <f>+$BF$27*BE39</f>
        <v>0</v>
      </c>
      <c r="BG39" s="41" t="e">
        <f t="shared" si="4"/>
        <v>#VALUE!</v>
      </c>
      <c r="BH39" s="41"/>
      <c r="BI39" s="41"/>
      <c r="BJ39" s="41"/>
      <c r="BK39" s="41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DZ39" s="162">
        <f t="shared" si="8"/>
        <v>0</v>
      </c>
      <c r="EA39" s="162">
        <f t="array" ref="EA39">IFERROR(IF(ROWS(EA$28:EA39)&gt;COUNTA($DZ$28:$DZ$45),"",INDEX($DZ$28:$DZ$45,SMALL(IF($DZ$28:$DZ$73&lt;&gt;"",ROW(DZ$28:DZ$45)-ROW($DZ$28)+1),ROWS(EA$28:EA39)))),"")</f>
        <v>0</v>
      </c>
      <c r="HK39" s="41" t="str">
        <f t="shared" si="7"/>
        <v/>
      </c>
      <c r="HL39" s="2" t="str">
        <f t="array" ref="HL39">IFERROR(IF(ROWS(HL$28:HL39)&gt;COUNTA($HK$28:$HK$54),"",INDEX($HK$28:$HK$54,SMALL(IF($HK$28:$HK$73&lt;&gt;"",ROW(HK$28:HK$54)-ROW($HK$28)+1),ROWS(HL$28:HL39)))),"")</f>
        <v/>
      </c>
    </row>
    <row r="40" spans="2:220" s="2" customFormat="1" ht="18" customHeight="1" x14ac:dyDescent="0.2">
      <c r="B40" s="15"/>
      <c r="C40" s="207"/>
      <c r="D40" s="163" t="str">
        <f t="shared" si="9"/>
        <v/>
      </c>
      <c r="E40" s="465"/>
      <c r="F40" s="466"/>
      <c r="G40" s="466"/>
      <c r="H40" s="467"/>
      <c r="I40" s="453"/>
      <c r="J40" s="454"/>
      <c r="K40" s="454"/>
      <c r="L40" s="454"/>
      <c r="M40" s="454"/>
      <c r="N40" s="454"/>
      <c r="O40" s="454"/>
      <c r="P40" s="455"/>
      <c r="Q40" s="456"/>
      <c r="R40" s="457"/>
      <c r="S40" s="458"/>
      <c r="T40" s="144"/>
      <c r="U40" s="144"/>
      <c r="V40" s="459"/>
      <c r="W40" s="459"/>
      <c r="X40" s="459"/>
      <c r="Y40" s="460"/>
      <c r="Z40" s="460"/>
      <c r="AA40" s="460"/>
      <c r="AB40" s="460"/>
      <c r="AC40" s="460"/>
      <c r="AD40" s="460"/>
      <c r="AE40" s="194"/>
      <c r="AF40" s="15"/>
      <c r="AG40" s="47" t="str">
        <f t="shared" si="0"/>
        <v/>
      </c>
      <c r="AH40" s="41" t="str">
        <f t="shared" si="1"/>
        <v/>
      </c>
      <c r="AI40" s="42"/>
      <c r="AJ40" s="43"/>
      <c r="AK40" s="41" t="str">
        <f t="shared" si="5"/>
        <v/>
      </c>
      <c r="AL40" s="70" t="str">
        <f t="array" ref="AL40">IFERROR(IF(ROWS(AL$28:AL40)&gt;COUNTA($AK$28:$AK$54),"",INDEX($AK$28:$AK$54,SMALL(IF($AK$28:$AK$73&lt;&gt;"",ROW(AK$28:AK$54)-ROW($AK$28)+1),ROWS(AL$28:AL40)))),"")</f>
        <v/>
      </c>
      <c r="AM40" s="112"/>
      <c r="AN40" s="41"/>
      <c r="AO40" s="41"/>
      <c r="AP40" s="62"/>
      <c r="AQ40" s="41"/>
      <c r="AR40" s="73"/>
      <c r="AS40" s="62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134">
        <f t="shared" si="2"/>
        <v>0</v>
      </c>
      <c r="BE40" s="134">
        <f t="shared" si="3"/>
        <v>0</v>
      </c>
      <c r="BF40" s="73">
        <f t="shared" si="6"/>
        <v>0</v>
      </c>
      <c r="BG40" s="41" t="e">
        <f t="shared" si="4"/>
        <v>#VALUE!</v>
      </c>
      <c r="BH40" s="41"/>
      <c r="BI40" s="41"/>
      <c r="BJ40" s="41"/>
      <c r="BK40" s="41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DZ40" s="162">
        <f t="shared" si="8"/>
        <v>0</v>
      </c>
      <c r="EA40" s="162">
        <f t="array" ref="EA40">IFERROR(IF(ROWS(EA$28:EA40)&gt;COUNTA($DZ$28:$DZ$45),"",INDEX($DZ$28:$DZ$45,SMALL(IF($DZ$28:$DZ$73&lt;&gt;"",ROW(DZ$28:DZ$45)-ROW($DZ$28)+1),ROWS(EA$28:EA40)))),"")</f>
        <v>0</v>
      </c>
      <c r="HK40" s="41" t="str">
        <f t="shared" si="7"/>
        <v/>
      </c>
      <c r="HL40" s="2" t="str">
        <f t="array" ref="HL40">IFERROR(IF(ROWS(HL$28:HL40)&gt;COUNTA($HK$28:$HK$54),"",INDEX($HK$28:$HK$54,SMALL(IF($HK$28:$HK$73&lt;&gt;"",ROW(HK$28:HK$54)-ROW($HK$28)+1),ROWS(HL$28:HL40)))),"")</f>
        <v/>
      </c>
    </row>
    <row r="41" spans="2:220" s="2" customFormat="1" ht="18" customHeight="1" x14ac:dyDescent="0.2">
      <c r="B41" s="15"/>
      <c r="C41" s="207"/>
      <c r="D41" s="163" t="str">
        <f t="shared" si="9"/>
        <v/>
      </c>
      <c r="E41" s="465"/>
      <c r="F41" s="466"/>
      <c r="G41" s="466"/>
      <c r="H41" s="467"/>
      <c r="I41" s="453"/>
      <c r="J41" s="454"/>
      <c r="K41" s="454"/>
      <c r="L41" s="454"/>
      <c r="M41" s="454"/>
      <c r="N41" s="454"/>
      <c r="O41" s="454"/>
      <c r="P41" s="455"/>
      <c r="Q41" s="456"/>
      <c r="R41" s="457"/>
      <c r="S41" s="458"/>
      <c r="T41" s="144"/>
      <c r="U41" s="144"/>
      <c r="V41" s="459"/>
      <c r="W41" s="459"/>
      <c r="X41" s="459"/>
      <c r="Y41" s="460"/>
      <c r="Z41" s="460"/>
      <c r="AA41" s="460"/>
      <c r="AB41" s="460"/>
      <c r="AC41" s="460"/>
      <c r="AD41" s="460"/>
      <c r="AE41" s="194"/>
      <c r="AF41" s="15"/>
      <c r="AG41" s="47" t="str">
        <f t="shared" si="0"/>
        <v/>
      </c>
      <c r="AH41" s="41" t="str">
        <f t="shared" si="1"/>
        <v/>
      </c>
      <c r="AI41" s="42"/>
      <c r="AJ41" s="43"/>
      <c r="AK41" s="41" t="str">
        <f t="shared" si="5"/>
        <v/>
      </c>
      <c r="AL41" s="70" t="str">
        <f t="array" ref="AL41">IFERROR(IF(ROWS(AL$28:AL41)&gt;COUNTA($AK$28:$AK$54),"",INDEX($AK$28:$AK$54,SMALL(IF($AK$28:$AK$73&lt;&gt;"",ROW(AK$28:AK$54)-ROW($AK$28)+1),ROWS(AL$28:AL41)))),"")</f>
        <v/>
      </c>
      <c r="AM41" s="112"/>
      <c r="AN41" s="41"/>
      <c r="AO41" s="41"/>
      <c r="AP41" s="62"/>
      <c r="AQ41" s="41"/>
      <c r="AR41" s="73"/>
      <c r="AS41" s="62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134">
        <f t="shared" si="2"/>
        <v>0</v>
      </c>
      <c r="BE41" s="134">
        <f t="shared" si="3"/>
        <v>0</v>
      </c>
      <c r="BF41" s="73">
        <f t="shared" si="6"/>
        <v>0</v>
      </c>
      <c r="BG41" s="41" t="e">
        <f t="shared" si="4"/>
        <v>#VALUE!</v>
      </c>
      <c r="BH41" s="41"/>
      <c r="BI41" s="41"/>
      <c r="BJ41" s="41"/>
      <c r="BK41" s="41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DZ41" s="162">
        <f t="shared" si="8"/>
        <v>0</v>
      </c>
      <c r="EA41" s="162">
        <f t="array" ref="EA41">IFERROR(IF(ROWS(EA$28:EA41)&gt;COUNTA($DZ$28:$DZ$45),"",INDEX($DZ$28:$DZ$45,SMALL(IF($DZ$28:$DZ$73&lt;&gt;"",ROW(DZ$28:DZ$45)-ROW($DZ$28)+1),ROWS(EA$28:EA41)))),"")</f>
        <v>0</v>
      </c>
      <c r="HK41" s="41" t="str">
        <f t="shared" si="7"/>
        <v/>
      </c>
      <c r="HL41" s="2" t="str">
        <f t="array" ref="HL41">IFERROR(IF(ROWS(HL$28:HL41)&gt;COUNTA($HK$28:$HK$54),"",INDEX($HK$28:$HK$54,SMALL(IF($HK$28:$HK$73&lt;&gt;"",ROW(HK$28:HK$54)-ROW($HK$28)+1),ROWS(HL$28:HL41)))),"")</f>
        <v/>
      </c>
    </row>
    <row r="42" spans="2:220" s="2" customFormat="1" ht="18" customHeight="1" x14ac:dyDescent="0.2">
      <c r="B42" s="15"/>
      <c r="C42" s="207"/>
      <c r="D42" s="163" t="str">
        <f t="shared" si="9"/>
        <v/>
      </c>
      <c r="E42" s="465"/>
      <c r="F42" s="466"/>
      <c r="G42" s="466"/>
      <c r="H42" s="467"/>
      <c r="I42" s="453"/>
      <c r="J42" s="454"/>
      <c r="K42" s="454"/>
      <c r="L42" s="454"/>
      <c r="M42" s="454"/>
      <c r="N42" s="454"/>
      <c r="O42" s="454"/>
      <c r="P42" s="455"/>
      <c r="Q42" s="456"/>
      <c r="R42" s="457"/>
      <c r="S42" s="458"/>
      <c r="T42" s="144"/>
      <c r="U42" s="144"/>
      <c r="V42" s="459"/>
      <c r="W42" s="459"/>
      <c r="X42" s="459"/>
      <c r="Y42" s="460"/>
      <c r="Z42" s="460"/>
      <c r="AA42" s="460"/>
      <c r="AB42" s="460"/>
      <c r="AC42" s="460"/>
      <c r="AD42" s="460"/>
      <c r="AE42" s="194"/>
      <c r="AF42" s="15"/>
      <c r="AG42" s="47" t="str">
        <f t="shared" si="0"/>
        <v/>
      </c>
      <c r="AH42" s="41" t="str">
        <f t="shared" si="1"/>
        <v/>
      </c>
      <c r="AI42" s="42"/>
      <c r="AJ42" s="43"/>
      <c r="AK42" s="41" t="str">
        <f t="shared" si="5"/>
        <v/>
      </c>
      <c r="AL42" s="70" t="str">
        <f t="array" ref="AL42">IFERROR(IF(ROWS(AL$28:AL42)&gt;COUNTA($AK$28:$AK$54),"",INDEX($AK$28:$AK$54,SMALL(IF($AK$28:$AK$73&lt;&gt;"",ROW(AK$28:AK$54)-ROW($AK$28)+1),ROWS(AL$28:AL42)))),"")</f>
        <v/>
      </c>
      <c r="AM42" s="112"/>
      <c r="AN42" s="41"/>
      <c r="AO42" s="41"/>
      <c r="AP42" s="62"/>
      <c r="AQ42" s="41"/>
      <c r="AR42" s="73"/>
      <c r="AS42" s="62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134">
        <f t="shared" si="2"/>
        <v>0</v>
      </c>
      <c r="BE42" s="134">
        <f t="shared" si="3"/>
        <v>0</v>
      </c>
      <c r="BF42" s="73">
        <f t="shared" si="6"/>
        <v>0</v>
      </c>
      <c r="BG42" s="41" t="e">
        <f t="shared" si="4"/>
        <v>#VALUE!</v>
      </c>
      <c r="BH42" s="41"/>
      <c r="BI42" s="41"/>
      <c r="BJ42" s="41"/>
      <c r="BK42" s="41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DZ42" s="162">
        <f t="shared" si="8"/>
        <v>0</v>
      </c>
      <c r="EA42" s="162">
        <f t="array" ref="EA42">IFERROR(IF(ROWS(EA$28:EA42)&gt;COUNTA($DZ$28:$DZ$45),"",INDEX($DZ$28:$DZ$45,SMALL(IF($DZ$28:$DZ$73&lt;&gt;"",ROW(DZ$28:DZ$45)-ROW($DZ$28)+1),ROWS(EA$28:EA42)))),"")</f>
        <v>0</v>
      </c>
      <c r="HK42" s="41" t="str">
        <f t="shared" si="7"/>
        <v/>
      </c>
      <c r="HL42" s="2" t="str">
        <f t="array" ref="HL42">IFERROR(IF(ROWS(HL$28:HL42)&gt;COUNTA($HK$28:$HK$54),"",INDEX($HK$28:$HK$54,SMALL(IF($HK$28:$HK$73&lt;&gt;"",ROW(HK$28:HK$54)-ROW($HK$28)+1),ROWS(HL$28:HL42)))),"")</f>
        <v/>
      </c>
    </row>
    <row r="43" spans="2:220" s="2" customFormat="1" ht="18" customHeight="1" x14ac:dyDescent="0.2">
      <c r="B43" s="15"/>
      <c r="C43" s="207"/>
      <c r="D43" s="163" t="str">
        <f t="shared" si="9"/>
        <v/>
      </c>
      <c r="E43" s="465"/>
      <c r="F43" s="466"/>
      <c r="G43" s="466"/>
      <c r="H43" s="467"/>
      <c r="I43" s="453"/>
      <c r="J43" s="454"/>
      <c r="K43" s="454"/>
      <c r="L43" s="454"/>
      <c r="M43" s="454"/>
      <c r="N43" s="454"/>
      <c r="O43" s="454"/>
      <c r="P43" s="455"/>
      <c r="Q43" s="456"/>
      <c r="R43" s="457"/>
      <c r="S43" s="458"/>
      <c r="T43" s="144"/>
      <c r="U43" s="144"/>
      <c r="V43" s="459"/>
      <c r="W43" s="459"/>
      <c r="X43" s="459"/>
      <c r="Y43" s="460"/>
      <c r="Z43" s="460"/>
      <c r="AA43" s="460"/>
      <c r="AB43" s="460"/>
      <c r="AC43" s="460"/>
      <c r="AD43" s="460"/>
      <c r="AE43" s="194"/>
      <c r="AF43" s="15"/>
      <c r="AG43" s="47" t="str">
        <f t="shared" si="0"/>
        <v/>
      </c>
      <c r="AH43" s="41" t="str">
        <f t="shared" si="1"/>
        <v/>
      </c>
      <c r="AI43" s="42"/>
      <c r="AJ43" s="43"/>
      <c r="AK43" s="41" t="str">
        <f t="shared" si="5"/>
        <v/>
      </c>
      <c r="AL43" s="70" t="str">
        <f t="array" ref="AL43">IFERROR(IF(ROWS(AL$28:AL43)&gt;COUNTA($AK$28:$AK$54),"",INDEX($AK$28:$AK$54,SMALL(IF($AK$28:$AK$73&lt;&gt;"",ROW(AK$28:AK$54)-ROW($AK$28)+1),ROWS(AL$28:AL43)))),"")</f>
        <v/>
      </c>
      <c r="AM43" s="112"/>
      <c r="AN43" s="41"/>
      <c r="AO43" s="41"/>
      <c r="AP43" s="62"/>
      <c r="AQ43" s="41"/>
      <c r="AR43" s="73"/>
      <c r="AS43" s="62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134">
        <f t="shared" si="2"/>
        <v>0</v>
      </c>
      <c r="BE43" s="134">
        <f t="shared" si="3"/>
        <v>0</v>
      </c>
      <c r="BF43" s="73">
        <f t="shared" si="6"/>
        <v>0</v>
      </c>
      <c r="BG43" s="41" t="e">
        <f t="shared" si="4"/>
        <v>#VALUE!</v>
      </c>
      <c r="BH43" s="41"/>
      <c r="BI43" s="41"/>
      <c r="BJ43" s="41"/>
      <c r="BK43" s="41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DZ43" s="162">
        <f t="shared" si="8"/>
        <v>0</v>
      </c>
      <c r="EA43" s="162">
        <f t="array" ref="EA43">IFERROR(IF(ROWS(EA$28:EA43)&gt;COUNTA($DZ$28:$DZ$45),"",INDEX($DZ$28:$DZ$45,SMALL(IF($DZ$28:$DZ$73&lt;&gt;"",ROW(DZ$28:DZ$45)-ROW($DZ$28)+1),ROWS(EA$28:EA43)))),"")</f>
        <v>0</v>
      </c>
      <c r="HK43" s="41" t="str">
        <f t="shared" si="7"/>
        <v/>
      </c>
      <c r="HL43" s="2" t="str">
        <f t="array" ref="HL43">IFERROR(IF(ROWS(HL$28:HL43)&gt;COUNTA($HK$28:$HK$54),"",INDEX($HK$28:$HK$54,SMALL(IF($HK$28:$HK$73&lt;&gt;"",ROW(HK$28:HK$54)-ROW($HK$28)+1),ROWS(HL$28:HL43)))),"")</f>
        <v/>
      </c>
    </row>
    <row r="44" spans="2:220" s="2" customFormat="1" ht="18" customHeight="1" x14ac:dyDescent="0.2">
      <c r="B44" s="15"/>
      <c r="C44" s="207"/>
      <c r="D44" s="163" t="str">
        <f t="shared" si="9"/>
        <v/>
      </c>
      <c r="E44" s="465"/>
      <c r="F44" s="466"/>
      <c r="G44" s="466"/>
      <c r="H44" s="467"/>
      <c r="I44" s="453"/>
      <c r="J44" s="454"/>
      <c r="K44" s="454"/>
      <c r="L44" s="454"/>
      <c r="M44" s="454"/>
      <c r="N44" s="454"/>
      <c r="O44" s="454"/>
      <c r="P44" s="455"/>
      <c r="Q44" s="456"/>
      <c r="R44" s="457"/>
      <c r="S44" s="458"/>
      <c r="T44" s="144"/>
      <c r="U44" s="144"/>
      <c r="V44" s="459"/>
      <c r="W44" s="459"/>
      <c r="X44" s="459"/>
      <c r="Y44" s="460"/>
      <c r="Z44" s="460"/>
      <c r="AA44" s="460"/>
      <c r="AB44" s="460"/>
      <c r="AC44" s="460"/>
      <c r="AD44" s="460"/>
      <c r="AE44" s="194"/>
      <c r="AF44" s="15"/>
      <c r="AG44" s="47" t="str">
        <f t="shared" si="0"/>
        <v/>
      </c>
      <c r="AH44" s="41" t="str">
        <f t="shared" si="1"/>
        <v/>
      </c>
      <c r="AI44" s="42"/>
      <c r="AJ44" s="43"/>
      <c r="AK44" s="41" t="str">
        <f t="shared" si="5"/>
        <v/>
      </c>
      <c r="AL44" s="70" t="str">
        <f t="array" ref="AL44">IFERROR(IF(ROWS(AL$28:AL44)&gt;COUNTA($AK$28:$AK$54),"",INDEX($AK$28:$AK$54,SMALL(IF($AK$28:$AK$73&lt;&gt;"",ROW(AK$28:AK$54)-ROW($AK$28)+1),ROWS(AL$28:AL44)))),"")</f>
        <v/>
      </c>
      <c r="AM44" s="112"/>
      <c r="AN44" s="41"/>
      <c r="AO44" s="41"/>
      <c r="AP44" s="62"/>
      <c r="AQ44" s="41"/>
      <c r="AR44" s="73"/>
      <c r="AS44" s="62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134">
        <f t="shared" si="2"/>
        <v>0</v>
      </c>
      <c r="BE44" s="134">
        <f t="shared" si="3"/>
        <v>0</v>
      </c>
      <c r="BF44" s="73">
        <f t="shared" si="6"/>
        <v>0</v>
      </c>
      <c r="BG44" s="41" t="e">
        <f t="shared" si="4"/>
        <v>#VALUE!</v>
      </c>
      <c r="BH44" s="41"/>
      <c r="BI44" s="41"/>
      <c r="BJ44" s="41"/>
      <c r="BK44" s="41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DZ44" s="162">
        <f t="shared" si="8"/>
        <v>0</v>
      </c>
      <c r="EA44" s="162">
        <f t="array" ref="EA44">IFERROR(IF(ROWS(EA$28:EA44)&gt;COUNTA($DZ$28:$DZ$45),"",INDEX($DZ$28:$DZ$45,SMALL(IF($DZ$28:$DZ$73&lt;&gt;"",ROW(DZ$28:DZ$45)-ROW($DZ$28)+1),ROWS(EA$28:EA44)))),"")</f>
        <v>0</v>
      </c>
      <c r="HK44" s="41" t="str">
        <f t="shared" si="7"/>
        <v/>
      </c>
      <c r="HL44" s="2" t="str">
        <f t="array" ref="HL44">IFERROR(IF(ROWS(HL$28:HL44)&gt;COUNTA($HK$28:$HK$54),"",INDEX($HK$28:$HK$54,SMALL(IF($HK$28:$HK$73&lt;&gt;"",ROW(HK$28:HK$54)-ROW($HK$28)+1),ROWS(HL$28:HL44)))),"")</f>
        <v/>
      </c>
    </row>
    <row r="45" spans="2:220" s="2" customFormat="1" ht="18" customHeight="1" x14ac:dyDescent="0.2">
      <c r="B45" s="15"/>
      <c r="C45" s="207"/>
      <c r="D45" s="163" t="str">
        <f t="shared" si="9"/>
        <v/>
      </c>
      <c r="E45" s="465"/>
      <c r="F45" s="466"/>
      <c r="G45" s="466"/>
      <c r="H45" s="467"/>
      <c r="I45" s="453"/>
      <c r="J45" s="454"/>
      <c r="K45" s="454"/>
      <c r="L45" s="454"/>
      <c r="M45" s="454"/>
      <c r="N45" s="454"/>
      <c r="O45" s="454"/>
      <c r="P45" s="455"/>
      <c r="Q45" s="456"/>
      <c r="R45" s="457"/>
      <c r="S45" s="458"/>
      <c r="T45" s="144"/>
      <c r="U45" s="144"/>
      <c r="V45" s="459"/>
      <c r="W45" s="459"/>
      <c r="X45" s="459"/>
      <c r="Y45" s="460"/>
      <c r="Z45" s="460"/>
      <c r="AA45" s="460"/>
      <c r="AB45" s="460"/>
      <c r="AC45" s="460"/>
      <c r="AD45" s="460"/>
      <c r="AE45" s="235"/>
      <c r="AF45" s="15"/>
      <c r="AG45" s="47" t="str">
        <f t="shared" si="0"/>
        <v/>
      </c>
      <c r="AH45" s="41" t="str">
        <f t="shared" si="1"/>
        <v/>
      </c>
      <c r="AI45" s="42"/>
      <c r="AJ45" s="43"/>
      <c r="AK45" s="41" t="str">
        <f t="shared" si="5"/>
        <v/>
      </c>
      <c r="AL45" s="70" t="str">
        <f t="array" ref="AL45">IFERROR(IF(ROWS(AL$28:AL45)&gt;COUNTA($AK$28:$AK$54),"",INDEX($AK$28:$AK$54,SMALL(IF($AK$28:$AK$73&lt;&gt;"",ROW(AK$28:AK$54)-ROW($AK$28)+1),ROWS(AL$28:AL45)))),"")</f>
        <v/>
      </c>
      <c r="AM45" s="112"/>
      <c r="AN45" s="41"/>
      <c r="AO45" s="41"/>
      <c r="AP45" s="62"/>
      <c r="AQ45" s="41"/>
      <c r="AR45" s="73"/>
      <c r="AS45" s="62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134">
        <f t="shared" si="2"/>
        <v>0</v>
      </c>
      <c r="BE45" s="134">
        <f t="shared" si="3"/>
        <v>0</v>
      </c>
      <c r="BF45" s="73">
        <f t="shared" si="6"/>
        <v>0</v>
      </c>
      <c r="BG45" s="41" t="e">
        <f t="shared" si="4"/>
        <v>#VALUE!</v>
      </c>
      <c r="BH45" s="41"/>
      <c r="BI45" s="41"/>
      <c r="BJ45" s="41"/>
      <c r="BK45" s="41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DZ45" s="162">
        <f t="shared" si="8"/>
        <v>0</v>
      </c>
      <c r="EA45" s="162">
        <f t="array" ref="EA45">IFERROR(IF(ROWS(EA$28:EA45)&gt;COUNTA($DZ$28:$DZ$45),"",INDEX($DZ$28:$DZ$45,SMALL(IF($DZ$28:$DZ$73&lt;&gt;"",ROW(DZ$28:DZ$45)-ROW($DZ$28)+1),ROWS(EA$28:EA45)))),"")</f>
        <v>0</v>
      </c>
      <c r="HK45" s="41" t="str">
        <f t="shared" si="7"/>
        <v/>
      </c>
      <c r="HL45" s="2" t="str">
        <f t="array" ref="HL45">IFERROR(IF(ROWS(HL$28:HL45)&gt;COUNTA($HK$28:$HK$54),"",INDEX($HK$28:$HK$54,SMALL(IF($HK$28:$HK$73&lt;&gt;"",ROW(HK$28:HK$54)-ROW($HK$28)+1),ROWS(HL$28:HL45)))),"")</f>
        <v/>
      </c>
    </row>
    <row r="46" spans="2:220" s="2" customFormat="1" ht="18" customHeight="1" x14ac:dyDescent="0.2">
      <c r="B46" s="15"/>
      <c r="C46" s="207"/>
      <c r="D46" s="163" t="str">
        <f t="shared" si="9"/>
        <v/>
      </c>
      <c r="E46" s="465"/>
      <c r="F46" s="466"/>
      <c r="G46" s="466"/>
      <c r="H46" s="467"/>
      <c r="I46" s="453"/>
      <c r="J46" s="454"/>
      <c r="K46" s="454"/>
      <c r="L46" s="454"/>
      <c r="M46" s="454"/>
      <c r="N46" s="454"/>
      <c r="O46" s="454"/>
      <c r="P46" s="455"/>
      <c r="Q46" s="456"/>
      <c r="R46" s="457"/>
      <c r="S46" s="458"/>
      <c r="T46" s="144"/>
      <c r="U46" s="144"/>
      <c r="V46" s="459"/>
      <c r="W46" s="459"/>
      <c r="X46" s="459"/>
      <c r="Y46" s="460"/>
      <c r="Z46" s="460"/>
      <c r="AA46" s="460"/>
      <c r="AB46" s="460"/>
      <c r="AC46" s="460"/>
      <c r="AD46" s="460"/>
      <c r="AE46" s="194"/>
      <c r="AF46" s="15"/>
      <c r="AG46" s="47" t="str">
        <f t="shared" si="0"/>
        <v/>
      </c>
      <c r="AH46" s="41" t="str">
        <f t="shared" si="1"/>
        <v/>
      </c>
      <c r="AI46" s="42"/>
      <c r="AJ46" s="43"/>
      <c r="AK46" s="41" t="str">
        <f t="shared" si="5"/>
        <v/>
      </c>
      <c r="AL46" s="70" t="str">
        <f t="array" ref="AL46">IFERROR(IF(ROWS(AL$28:AL46)&gt;COUNTA($AK$28:$AK$54),"",INDEX($AK$28:$AK$54,SMALL(IF($AK$28:$AK$73&lt;&gt;"",ROW(AK$28:AK$54)-ROW($AK$28)+1),ROWS(AL$28:AL46)))),"")</f>
        <v/>
      </c>
      <c r="AM46" s="112"/>
      <c r="AN46" s="41"/>
      <c r="AO46" s="41"/>
      <c r="AP46" s="62"/>
      <c r="AQ46" s="41"/>
      <c r="AR46" s="73"/>
      <c r="AS46" s="62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134">
        <f t="shared" si="2"/>
        <v>0</v>
      </c>
      <c r="BE46" s="134">
        <f t="shared" si="3"/>
        <v>0</v>
      </c>
      <c r="BF46" s="73">
        <f t="shared" si="6"/>
        <v>0</v>
      </c>
      <c r="BG46" s="41" t="e">
        <f t="shared" si="4"/>
        <v>#VALUE!</v>
      </c>
      <c r="BH46" s="41"/>
      <c r="BI46" s="41"/>
      <c r="BJ46" s="41"/>
      <c r="BK46" s="41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HK46" s="41" t="str">
        <f t="shared" si="7"/>
        <v/>
      </c>
      <c r="HL46" s="2" t="str">
        <f t="array" ref="HL46">IFERROR(IF(ROWS(HL$28:HL46)&gt;COUNTA($HK$28:$HK$54),"",INDEX($HK$28:$HK$54,SMALL(IF($HK$28:$HK$73&lt;&gt;"",ROW(HK$28:HK$54)-ROW($HK$28)+1),ROWS(HL$28:HL46)))),"")</f>
        <v/>
      </c>
    </row>
    <row r="47" spans="2:220" s="2" customFormat="1" ht="18" customHeight="1" x14ac:dyDescent="0.2">
      <c r="B47" s="15"/>
      <c r="C47" s="207"/>
      <c r="D47" s="163" t="str">
        <f t="shared" si="9"/>
        <v/>
      </c>
      <c r="E47" s="465"/>
      <c r="F47" s="466"/>
      <c r="G47" s="466"/>
      <c r="H47" s="467"/>
      <c r="I47" s="453"/>
      <c r="J47" s="454"/>
      <c r="K47" s="454"/>
      <c r="L47" s="454"/>
      <c r="M47" s="454"/>
      <c r="N47" s="454"/>
      <c r="O47" s="454"/>
      <c r="P47" s="455"/>
      <c r="Q47" s="456"/>
      <c r="R47" s="457"/>
      <c r="S47" s="458"/>
      <c r="T47" s="144"/>
      <c r="U47" s="144"/>
      <c r="V47" s="459"/>
      <c r="W47" s="459"/>
      <c r="X47" s="459"/>
      <c r="Y47" s="460"/>
      <c r="Z47" s="460"/>
      <c r="AA47" s="460"/>
      <c r="AB47" s="460"/>
      <c r="AC47" s="460"/>
      <c r="AD47" s="460"/>
      <c r="AE47" s="194"/>
      <c r="AF47" s="15"/>
      <c r="AG47" s="47" t="str">
        <f t="shared" si="0"/>
        <v/>
      </c>
      <c r="AH47" s="41" t="str">
        <f t="shared" si="1"/>
        <v/>
      </c>
      <c r="AI47" s="42"/>
      <c r="AJ47" s="43"/>
      <c r="AK47" s="41" t="str">
        <f t="shared" si="5"/>
        <v/>
      </c>
      <c r="AL47" s="70" t="str">
        <f t="array" ref="AL47">IFERROR(IF(ROWS(AL$28:AL47)&gt;COUNTA($AK$28:$AK$54),"",INDEX($AK$28:$AK$54,SMALL(IF($AK$28:$AK$73&lt;&gt;"",ROW(AK$28:AK$54)-ROW($AK$28)+1),ROWS(AL$28:AL47)))),"")</f>
        <v/>
      </c>
      <c r="AM47" s="112"/>
      <c r="AN47" s="41"/>
      <c r="AO47" s="41"/>
      <c r="AP47" s="41"/>
      <c r="AQ47" s="41"/>
      <c r="AR47" s="73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134">
        <f t="shared" si="2"/>
        <v>0</v>
      </c>
      <c r="BE47" s="134">
        <f>SUMIFS($I$54:$I$133,$H$54:$H$133,E47,$AC$54:$AC$133,$BE$27)</f>
        <v>0</v>
      </c>
      <c r="BF47" s="73">
        <f t="shared" si="6"/>
        <v>0</v>
      </c>
      <c r="BG47" s="41" t="e">
        <f t="shared" si="4"/>
        <v>#VALUE!</v>
      </c>
      <c r="BH47" s="41"/>
      <c r="BI47" s="41"/>
      <c r="BJ47" s="41"/>
      <c r="BK47" s="41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DR47" s="2" t="s">
        <v>42</v>
      </c>
      <c r="HK47" s="41" t="str">
        <f t="shared" si="7"/>
        <v/>
      </c>
      <c r="HL47" s="2" t="str">
        <f t="array" ref="HL47">IFERROR(IF(ROWS(HL$28:HL47)&gt;COUNTA($HK$28:$HK$54),"",INDEX($HK$28:$HK$54,SMALL(IF($HK$28:$HK$73&lt;&gt;"",ROW(HK$28:HK$54)-ROW($HK$28)+1),ROWS(HL$28:HL47)))),"")</f>
        <v/>
      </c>
    </row>
    <row r="48" spans="2:220" s="2" customFormat="1" ht="9" customHeight="1" thickBot="1" x14ac:dyDescent="0.25">
      <c r="B48" s="15"/>
      <c r="C48" s="196"/>
      <c r="D48" s="197"/>
      <c r="E48" s="198"/>
      <c r="F48" s="199"/>
      <c r="G48" s="199"/>
      <c r="H48" s="199"/>
      <c r="I48" s="200"/>
      <c r="J48" s="200"/>
      <c r="K48" s="200"/>
      <c r="L48" s="200"/>
      <c r="M48" s="200"/>
      <c r="N48" s="200"/>
      <c r="O48" s="200"/>
      <c r="P48" s="200"/>
      <c r="Q48" s="201"/>
      <c r="R48" s="202"/>
      <c r="S48" s="202"/>
      <c r="T48" s="203"/>
      <c r="U48" s="203"/>
      <c r="V48" s="204"/>
      <c r="W48" s="204"/>
      <c r="X48" s="204"/>
      <c r="Y48" s="205"/>
      <c r="Z48" s="205"/>
      <c r="AA48" s="205"/>
      <c r="AB48" s="205"/>
      <c r="AC48" s="205"/>
      <c r="AD48" s="205"/>
      <c r="AE48" s="195"/>
      <c r="AF48" s="15"/>
      <c r="AG48" s="47"/>
      <c r="AH48" s="41"/>
      <c r="AI48" s="42"/>
      <c r="AJ48" s="43"/>
      <c r="AK48" s="41"/>
      <c r="AL48" s="70"/>
      <c r="AM48" s="112"/>
      <c r="AN48" s="41"/>
      <c r="AO48" s="41"/>
      <c r="AP48" s="41"/>
      <c r="AQ48" s="41"/>
      <c r="AR48" s="73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 t="s">
        <v>66</v>
      </c>
      <c r="BD48" s="154">
        <f>RU</f>
        <v>0</v>
      </c>
      <c r="BE48" s="154">
        <f>SUMIFS($I$54:$I$133,$H$54:$H$133,BC49,$AC$54:$AC$133,$BE$27)</f>
        <v>0</v>
      </c>
      <c r="BF48" s="73">
        <f t="shared" si="6"/>
        <v>0</v>
      </c>
      <c r="BG48" s="41"/>
      <c r="BH48" s="41"/>
      <c r="BI48" s="41"/>
      <c r="BJ48" s="41"/>
      <c r="BK48" s="41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HK48" s="41" t="s">
        <v>109</v>
      </c>
      <c r="HL48" s="2" t="str">
        <f t="array" ref="HL48">IFERROR(IF(ROWS(HL$28:HL48)&gt;COUNTA($HK$28:$HK$54),"",INDEX($HK$28:$HK$54,SMALL(IF($HK$28:$HK$73&lt;&gt;"",ROW(HK$28:HK$54)-ROW($HK$28)+1),ROWS(HL$28:HL48)))),"")</f>
        <v/>
      </c>
    </row>
    <row r="49" spans="2:220" s="2" customFormat="1" ht="18" customHeight="1" thickTop="1" thickBot="1" x14ac:dyDescent="0.25">
      <c r="B49" s="15"/>
      <c r="C49" s="152"/>
      <c r="D49" s="161"/>
      <c r="E49" s="288"/>
      <c r="F49" s="289"/>
      <c r="G49" s="289"/>
      <c r="H49" s="289"/>
      <c r="I49" s="181"/>
      <c r="J49" s="181"/>
      <c r="K49" s="181"/>
      <c r="L49" s="181"/>
      <c r="M49" s="181"/>
      <c r="N49" s="181"/>
      <c r="O49" s="181"/>
      <c r="P49" s="181"/>
      <c r="Q49" s="182"/>
      <c r="R49" s="290"/>
      <c r="S49" s="290"/>
      <c r="T49" s="183"/>
      <c r="U49" s="183"/>
      <c r="V49" s="291"/>
      <c r="W49" s="291"/>
      <c r="X49" s="291"/>
      <c r="Y49" s="292"/>
      <c r="Z49" s="292"/>
      <c r="AA49" s="292"/>
      <c r="AB49" s="292"/>
      <c r="AC49" s="292"/>
      <c r="AD49" s="292"/>
      <c r="AE49" s="292"/>
      <c r="AF49" s="15"/>
      <c r="AG49" s="47"/>
      <c r="AH49" s="41"/>
      <c r="AI49" s="42"/>
      <c r="AJ49" s="43"/>
      <c r="AK49" s="41"/>
      <c r="AL49" s="70"/>
      <c r="AM49" s="112"/>
      <c r="AN49" s="41"/>
      <c r="AO49" s="41"/>
      <c r="AP49" s="41"/>
      <c r="AQ49" s="41"/>
      <c r="AR49" s="73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 t="s">
        <v>109</v>
      </c>
      <c r="BD49" s="154"/>
      <c r="BE49" s="154"/>
      <c r="BF49" s="73"/>
      <c r="BG49" s="41"/>
      <c r="BH49" s="41"/>
      <c r="BI49" s="41"/>
      <c r="BJ49" s="41"/>
      <c r="BK49" s="41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HK49" s="41"/>
      <c r="HL49" s="2" t="str">
        <f t="array" ref="HL49">IFERROR(IF(ROWS(HL$28:HL49)&gt;COUNTA($HK$28:$HK$54),"",INDEX($HK$28:$HK$54,SMALL(IF($HK$28:$HK$73&lt;&gt;"",ROW(HK$28:HK$54)-ROW($HK$28)+1),ROWS(HL$28:HL49)))),"")</f>
        <v/>
      </c>
    </row>
    <row r="50" spans="2:220" s="2" customFormat="1" ht="9" customHeight="1" thickTop="1" x14ac:dyDescent="0.2">
      <c r="B50" s="15"/>
      <c r="C50" s="206"/>
      <c r="D50" s="236"/>
      <c r="E50" s="236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7" t="str">
        <f>IF(SUMIF(I28:I47,"Delno zaposlen s fiksnim %",V28:V47)&gt;1,"PREVERITE % FIKSNE RAZPOREDITVE","")</f>
        <v/>
      </c>
      <c r="R50" s="236"/>
      <c r="S50" s="236"/>
      <c r="T50" s="236"/>
      <c r="U50" s="236"/>
      <c r="V50" s="236"/>
      <c r="W50" s="236"/>
      <c r="X50" s="236"/>
      <c r="Y50" s="236"/>
      <c r="Z50" s="236"/>
      <c r="AA50" s="236"/>
      <c r="AB50" s="236"/>
      <c r="AC50" s="238"/>
      <c r="AD50" s="238"/>
      <c r="AE50" s="239"/>
      <c r="AF50" s="152"/>
      <c r="AG50" s="47"/>
      <c r="AH50" s="41"/>
      <c r="AI50" s="42"/>
      <c r="AJ50" s="43">
        <f>SUMIF($H$54:$H$133,$AK50,$I$54:$I$137)</f>
        <v>0</v>
      </c>
      <c r="AK50" s="41" t="s">
        <v>32</v>
      </c>
      <c r="AL50" s="70" t="str">
        <f t="array" ref="AL50">IFERROR(IF(ROWS(AL$28:AL50)&gt;COUNTA($AK$28:$AK$54),"",INDEX($AK$28:$AK$54,SMALL(IF($AK$28:$AK$73&lt;&gt;"",ROW(AK$28:AK$54)-ROW($AK$28)+1),ROWS(AL$28:AL50)))),"")</f>
        <v/>
      </c>
      <c r="AM50" s="112"/>
      <c r="AN50" s="41"/>
      <c r="AO50" s="41"/>
      <c r="AP50" s="41"/>
      <c r="AQ50" s="41"/>
      <c r="AR50" s="73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73"/>
      <c r="BG50" s="41"/>
      <c r="BH50" s="41"/>
      <c r="BI50" s="41"/>
      <c r="BJ50" s="41"/>
      <c r="BK50" s="41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DR50" s="2" t="s">
        <v>32</v>
      </c>
      <c r="HK50" s="41"/>
      <c r="HL50" s="2" t="str">
        <f t="array" ref="HL50">IFERROR(IF(ROWS(HL$28:HL50)&gt;COUNTA($HK$28:$HK$54),"",INDEX($HK$28:$HK$54,SMALL(IF($HK$28:$HK$73&lt;&gt;"",ROW(HK$28:HK$54)-ROW($HK$28)+1),ROWS(HL$28:HL50)))),"")</f>
        <v/>
      </c>
    </row>
    <row r="51" spans="2:220" ht="20.100000000000001" customHeight="1" x14ac:dyDescent="0.2">
      <c r="C51" s="225"/>
      <c r="D51" s="444" t="s">
        <v>78</v>
      </c>
      <c r="E51" s="445"/>
      <c r="F51" s="445"/>
      <c r="G51" s="445"/>
      <c r="H51" s="445"/>
      <c r="I51" s="445"/>
      <c r="J51" s="445"/>
      <c r="K51" s="445"/>
      <c r="L51" s="445"/>
      <c r="M51" s="445"/>
      <c r="N51" s="445"/>
      <c r="O51" s="445"/>
      <c r="P51" s="445"/>
      <c r="Q51" s="445"/>
      <c r="R51" s="445"/>
      <c r="S51" s="445"/>
      <c r="T51" s="445"/>
      <c r="U51" s="445"/>
      <c r="V51" s="445"/>
      <c r="W51" s="445"/>
      <c r="X51" s="445"/>
      <c r="Y51" s="445"/>
      <c r="Z51" s="445"/>
      <c r="AA51" s="445"/>
      <c r="AB51" s="445"/>
      <c r="AC51" s="445"/>
      <c r="AD51" s="446"/>
      <c r="AE51" s="185"/>
      <c r="AF51" s="138"/>
      <c r="AJ51" s="43">
        <f>SUMIF($H$54:$H$133,$AK51,$I$54:$I$137)</f>
        <v>0</v>
      </c>
      <c r="AK51" s="53" t="s">
        <v>33</v>
      </c>
      <c r="AL51" s="70" t="str">
        <f t="array" ref="AL51">IFERROR(IF(ROWS(AL$28:AL51)&gt;COUNTA($AK$28:$AK$54),"",INDEX($AK$28:$AK$54,SMALL(IF($AK$28:$AK$73&lt;&gt;"",ROW(AK$28:AK$54)-ROW($AK$28)+1),ROWS(AL$28:AL51)))),"")</f>
        <v/>
      </c>
      <c r="AM51" s="113"/>
      <c r="AN51" s="54"/>
      <c r="AO51" s="54"/>
      <c r="AP51" s="54"/>
      <c r="AQ51" s="94" t="str">
        <f>AT54&amp;TEXT(AU54,"D")&amp;" "&amp;TEXT(AU55,"D")&amp;" "&amp;TEXT(AU56,"D")&amp;" "&amp;TEXT(AU57,"D")&amp;" "&amp;TEXT(AU58,"D")&amp;TEXT(AU59,"D")</f>
        <v xml:space="preserve">    </v>
      </c>
      <c r="AR51" s="74"/>
      <c r="AS51" s="54"/>
      <c r="AT51" s="54"/>
      <c r="AU51" s="54"/>
      <c r="AV51" s="53" t="str">
        <f>AT54&amp;TEXT(AU54,"D")&amp;" "&amp;TEXT(AU55,"D")&amp;" "&amp;TEXT(AU56,"D")&amp;" "&amp;TEXT(AU57,"D")&amp;" "&amp;TEXT(AU58,"D")&amp;TEXT(AU59,"D")</f>
        <v xml:space="preserve">    </v>
      </c>
      <c r="BD51" s="53">
        <f>SUM(BD28:BD48)</f>
        <v>0</v>
      </c>
      <c r="BE51" s="53">
        <f>SUM(BE28:BE48)</f>
        <v>0</v>
      </c>
      <c r="DR51" s="1" t="s">
        <v>33</v>
      </c>
      <c r="HK51" s="53"/>
      <c r="HL51" s="2" t="str">
        <f t="array" ref="HL51">IFERROR(IF(ROWS(HL$28:HL51)&gt;COUNTA($HK$28:$HK$54),"",INDEX($HK$28:$HK$54,SMALL(IF($HK$28:$HK$73&lt;&gt;"",ROW(HK$28:HK$54)-ROW($HK$28)+1),ROWS(HL$28:HL51)))),"")</f>
        <v/>
      </c>
    </row>
    <row r="52" spans="2:220" s="2" customFormat="1" ht="6" customHeight="1" x14ac:dyDescent="0.2">
      <c r="B52" s="15"/>
      <c r="C52" s="207"/>
      <c r="D52" s="281"/>
      <c r="E52" s="281"/>
      <c r="F52" s="281"/>
      <c r="G52" s="281"/>
      <c r="H52" s="281"/>
      <c r="I52" s="281"/>
      <c r="J52" s="281"/>
      <c r="K52" s="281"/>
      <c r="L52" s="281"/>
      <c r="M52" s="281"/>
      <c r="N52" s="281"/>
      <c r="O52" s="281"/>
      <c r="P52" s="281"/>
      <c r="Q52" s="281"/>
      <c r="R52" s="281"/>
      <c r="S52" s="281"/>
      <c r="T52" s="281"/>
      <c r="U52" s="281"/>
      <c r="V52" s="281"/>
      <c r="W52" s="281"/>
      <c r="X52" s="281"/>
      <c r="Y52" s="281"/>
      <c r="Z52" s="281"/>
      <c r="AA52" s="281"/>
      <c r="AB52" s="281"/>
      <c r="AC52" s="282"/>
      <c r="AD52" s="282"/>
      <c r="AE52" s="189"/>
      <c r="AF52" s="15"/>
      <c r="AG52" s="47"/>
      <c r="AH52" s="41"/>
      <c r="AI52" s="42"/>
      <c r="AJ52" s="43">
        <f>SUMIF($H$54:$H$133,$AK52,$I$54:$I$137)</f>
        <v>0</v>
      </c>
      <c r="AK52" s="41" t="s">
        <v>36</v>
      </c>
      <c r="AL52" s="41"/>
      <c r="AM52" s="112"/>
      <c r="AN52" s="41"/>
      <c r="AO52" s="41"/>
      <c r="AP52" s="41"/>
      <c r="AQ52" s="41"/>
      <c r="AR52" s="73">
        <f>SUM(AR54:AR84)</f>
        <v>0</v>
      </c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DR52" s="2" t="s">
        <v>36</v>
      </c>
      <c r="HK52" s="41"/>
      <c r="HL52" s="2" t="str">
        <f t="array" ref="HL52">IFERROR(IF(ROWS(HL$28:HL52)&gt;COUNTA($HK$28:$HK$54),"",INDEX($HK$28:$HK$54,SMALL(IF($HK$28:$HK$73&lt;&gt;"",ROW(HK$28:HK$54)-ROW($HK$28)+1),ROWS(HL$28:HL52)))),"")</f>
        <v/>
      </c>
    </row>
    <row r="53" spans="2:220" s="26" customFormat="1" ht="30" customHeight="1" x14ac:dyDescent="0.2">
      <c r="B53" s="25"/>
      <c r="C53" s="254"/>
      <c r="D53" s="506" t="s">
        <v>0</v>
      </c>
      <c r="E53" s="507"/>
      <c r="F53" s="497" t="s">
        <v>9</v>
      </c>
      <c r="G53" s="497"/>
      <c r="H53" s="279" t="s">
        <v>18</v>
      </c>
      <c r="I53" s="279" t="s">
        <v>16</v>
      </c>
      <c r="J53" s="497" t="s">
        <v>76</v>
      </c>
      <c r="K53" s="497"/>
      <c r="L53" s="497"/>
      <c r="M53" s="497"/>
      <c r="N53" s="497"/>
      <c r="O53" s="497"/>
      <c r="P53" s="497"/>
      <c r="Q53" s="497"/>
      <c r="R53" s="497"/>
      <c r="S53" s="497"/>
      <c r="T53" s="497"/>
      <c r="U53" s="497"/>
      <c r="V53" s="497"/>
      <c r="W53" s="497"/>
      <c r="X53" s="497"/>
      <c r="Y53" s="497"/>
      <c r="Z53" s="497"/>
      <c r="AA53" s="497"/>
      <c r="AB53" s="497"/>
      <c r="AC53" s="497" t="s">
        <v>44</v>
      </c>
      <c r="AD53" s="522"/>
      <c r="AE53" s="240"/>
      <c r="AF53" s="25"/>
      <c r="AG53" s="48" t="s">
        <v>45</v>
      </c>
      <c r="AH53" s="114"/>
      <c r="AI53" s="115"/>
      <c r="AJ53" s="43">
        <f>SUMIF($H$54:$H$133,$AK53,$I$54:$I$137)</f>
        <v>0</v>
      </c>
      <c r="AK53" s="68" t="s">
        <v>42</v>
      </c>
      <c r="AL53" s="66"/>
      <c r="AM53" s="116"/>
      <c r="AN53" s="55"/>
      <c r="AO53" s="55"/>
      <c r="AP53" s="55"/>
      <c r="AQ53" s="55"/>
      <c r="AR53" s="75"/>
      <c r="AS53" s="71" t="s">
        <v>27</v>
      </c>
      <c r="AT53" s="55"/>
      <c r="AU53" s="55" t="s">
        <v>28</v>
      </c>
      <c r="AV53" s="66"/>
      <c r="AW53" s="114"/>
      <c r="AX53" s="66"/>
      <c r="AY53" s="66"/>
      <c r="AZ53" s="66"/>
      <c r="BA53" s="105" t="s">
        <v>40</v>
      </c>
      <c r="BB53" s="66"/>
      <c r="BC53" s="114"/>
      <c r="BD53" s="114"/>
      <c r="BE53" s="114"/>
      <c r="BF53" s="114"/>
      <c r="BG53" s="114"/>
      <c r="BH53" s="114"/>
      <c r="BI53" s="114"/>
      <c r="BJ53" s="114"/>
      <c r="BK53" s="11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4"/>
      <c r="CG53" s="34"/>
      <c r="CH53" s="34"/>
      <c r="DR53" s="26" t="s">
        <v>35</v>
      </c>
      <c r="HK53" s="68"/>
      <c r="HL53" s="2" t="str">
        <f t="array" ref="HL53">IFERROR(IF(ROWS(HL$28:HL53)&gt;COUNTA($HK$28:$HK$54),"",INDEX($HK$28:$HK$54,SMALL(IF($HK$28:$HK$73&lt;&gt;"",ROW(HK$28:HK$54)-ROW($HK$28)+1),ROWS(HL$28:HL53)))),"")</f>
        <v/>
      </c>
    </row>
    <row r="54" spans="2:220" s="22" customFormat="1" ht="18.95" customHeight="1" x14ac:dyDescent="0.2">
      <c r="B54" s="21"/>
      <c r="C54" s="255"/>
      <c r="D54" s="386"/>
      <c r="E54" s="388"/>
      <c r="F54" s="389">
        <f>D54</f>
        <v>0</v>
      </c>
      <c r="G54" s="390"/>
      <c r="H54" s="299"/>
      <c r="I54" s="24"/>
      <c r="J54" s="461"/>
      <c r="K54" s="462"/>
      <c r="L54" s="462"/>
      <c r="M54" s="462"/>
      <c r="N54" s="462"/>
      <c r="O54" s="462"/>
      <c r="P54" s="462"/>
      <c r="Q54" s="462"/>
      <c r="R54" s="462"/>
      <c r="S54" s="462"/>
      <c r="T54" s="462"/>
      <c r="U54" s="462"/>
      <c r="V54" s="462"/>
      <c r="W54" s="462"/>
      <c r="X54" s="462"/>
      <c r="Y54" s="462"/>
      <c r="Z54" s="462"/>
      <c r="AA54" s="462"/>
      <c r="AB54" s="463"/>
      <c r="AC54" s="489"/>
      <c r="AD54" s="490"/>
      <c r="AE54" s="241"/>
      <c r="AF54" s="355" t="str">
        <f>IFERROR(LOOKUP(D54,$AP$54:$AP$133,$BA$54:$BA$133),"")</f>
        <v/>
      </c>
      <c r="AG54" s="49"/>
      <c r="AH54" s="117">
        <f>IF(D54&gt;0,WEEKDAY(D54,1),0)</f>
        <v>0</v>
      </c>
      <c r="AI54" s="100">
        <f>IF(D54&gt;0,WEEKDAY(D54,1),0)</f>
        <v>0</v>
      </c>
      <c r="AJ54" s="118">
        <f>SUMIF($H$54:$H$133,$AK54,$I$54:$I$137)</f>
        <v>0</v>
      </c>
      <c r="AK54" s="68"/>
      <c r="AL54" s="68"/>
      <c r="AM54" s="119"/>
      <c r="AN54" s="56"/>
      <c r="AO54" s="56"/>
      <c r="AP54" s="63">
        <f>+D54</f>
        <v>0</v>
      </c>
      <c r="AQ54" s="56">
        <f t="shared" ref="AQ54:AQ84" si="10">SUMIF($D$54:$D$133,AP54,$I$54:$I$133)</f>
        <v>0</v>
      </c>
      <c r="AR54" s="76">
        <f>IF(AQ54&gt;10,1,0)</f>
        <v>0</v>
      </c>
      <c r="AS54" s="63" t="str">
        <f>IF(AQ54&gt;10,AP54,"")</f>
        <v/>
      </c>
      <c r="AT54" s="64" t="str">
        <f>IF(AR52&gt;=1,"PREKORAČITVE NA DAN: ","")</f>
        <v/>
      </c>
      <c r="AU54" s="65" t="str">
        <f t="array" ref="AU54">IFERROR(IF(ROWS(AU$54:AU54)&gt;COUNTA($AS$54:$AS$84),"",INDEX($AS$54:$AS$84,SMALL(IF($AS$54:$AS$84&lt;&gt;"",ROW(AS$54:AS$84)-ROW($AS$54)+1),ROWS(AU$54:AU54)))),"")</f>
        <v/>
      </c>
      <c r="AV54" s="67"/>
      <c r="AW54" s="68"/>
      <c r="AX54" s="66"/>
      <c r="AY54" s="68"/>
      <c r="AZ54" s="68"/>
      <c r="BA54" s="106" t="str">
        <f>IF(AND(AQ54&lt;=10,AQ54&gt;8),"Več kot 8 ur",IF(AQ54&gt;10,"Prekoračitev delovnih ur",""))</f>
        <v/>
      </c>
      <c r="BB54" s="68"/>
      <c r="BC54" s="68"/>
      <c r="BD54" s="68">
        <f>IF(AC54="Nadurno delo",I54,0)</f>
        <v>0</v>
      </c>
      <c r="BE54" s="68">
        <f>+AC54</f>
        <v>0</v>
      </c>
      <c r="BF54" s="68">
        <f>IF(AND(BE54="Nadurno delo",I54&gt;2),1,0)</f>
        <v>0</v>
      </c>
      <c r="BG54" s="68"/>
      <c r="BH54" s="68"/>
      <c r="BI54" s="68"/>
      <c r="BJ54" s="68"/>
      <c r="BK54" s="68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DR54" s="22">
        <f t="shared" ref="DR54:DR85" si="11">IF(AND(OR(H54=$DR$47,H54=$DR$50,H54=$DR$51,H54=$DR$52,H54=$DR$53),I54&gt;8),1,0)</f>
        <v>0</v>
      </c>
    </row>
    <row r="55" spans="2:220" s="22" customFormat="1" ht="18.95" customHeight="1" x14ac:dyDescent="0.2">
      <c r="B55" s="21"/>
      <c r="C55" s="256" t="str">
        <f>IF(D55&gt;0,IF(AND(YEAR($D$54)=YEAR(D55),MONTH($D$54)=MONTH(D55)),"","!!!"),"")</f>
        <v/>
      </c>
      <c r="D55" s="386"/>
      <c r="E55" s="388"/>
      <c r="F55" s="389">
        <f t="shared" ref="F55:F56" si="12">D55</f>
        <v>0</v>
      </c>
      <c r="G55" s="390"/>
      <c r="H55" s="299"/>
      <c r="I55" s="24"/>
      <c r="J55" s="461"/>
      <c r="K55" s="462"/>
      <c r="L55" s="462"/>
      <c r="M55" s="462"/>
      <c r="N55" s="462"/>
      <c r="O55" s="462"/>
      <c r="P55" s="462"/>
      <c r="Q55" s="462"/>
      <c r="R55" s="462"/>
      <c r="S55" s="462"/>
      <c r="T55" s="462"/>
      <c r="U55" s="462"/>
      <c r="V55" s="462"/>
      <c r="W55" s="462"/>
      <c r="X55" s="462"/>
      <c r="Y55" s="462"/>
      <c r="Z55" s="462"/>
      <c r="AA55" s="462"/>
      <c r="AB55" s="463"/>
      <c r="AC55" s="489"/>
      <c r="AD55" s="490"/>
      <c r="AE55" s="241"/>
      <c r="AF55" s="355" t="str">
        <f t="shared" ref="AF55:AF118" si="13">IFERROR(LOOKUP(D55,$AP$54:$AP$133,$BA$54:$BA$133),"")</f>
        <v/>
      </c>
      <c r="AG55" s="49"/>
      <c r="AH55" s="117">
        <f t="shared" ref="AH55:AH118" si="14">IF(D55&gt;0,WEEKDAY(D55,1),0)</f>
        <v>0</v>
      </c>
      <c r="AI55" s="100">
        <f t="shared" ref="AI55:AI118" si="15">IF(D55&gt;0,WEEKDAY(D55,1),0)</f>
        <v>0</v>
      </c>
      <c r="AJ55" s="118"/>
      <c r="AK55" s="68"/>
      <c r="AL55" s="68"/>
      <c r="AM55" s="119"/>
      <c r="AN55" s="56"/>
      <c r="AO55" s="56"/>
      <c r="AP55" s="63">
        <f>+AP54+1</f>
        <v>1</v>
      </c>
      <c r="AQ55" s="56">
        <f t="shared" si="10"/>
        <v>0</v>
      </c>
      <c r="AR55" s="76">
        <f t="shared" ref="AR55:AR84" si="16">IF(AQ55&gt;10,1,0)</f>
        <v>0</v>
      </c>
      <c r="AS55" s="63" t="str">
        <f t="shared" ref="AS55:AS84" si="17">IF(AQ55&gt;10,AP55,"")</f>
        <v/>
      </c>
      <c r="AT55" s="56" t="str">
        <f>IF(AR52&gt;=1,"PREKORAČITVE NA DAN: ","")</f>
        <v/>
      </c>
      <c r="AU55" s="65" t="str">
        <f t="array" ref="AU55">IFERROR(IF(ROWS(AU$54:AU55)&gt;COUNTA($AS$54:$AS$84),"",INDEX($AS$54:$AS$84,SMALL(IF($AS$54:$AS$84&lt;&gt;"",ROW(AS$54:AS$84)-ROW($AS$54)+1),ROWS(AU$54:AU55)))),"")</f>
        <v/>
      </c>
      <c r="AV55" s="67"/>
      <c r="AW55" s="68"/>
      <c r="AX55" s="68"/>
      <c r="AY55" s="68"/>
      <c r="AZ55" s="68"/>
      <c r="BA55" s="106" t="str">
        <f>IF(AND(AQ55&lt;=10,AQ55&gt;8),"Več kot 8 ur",IF(AQ55&gt;10,"Prekoračitev delovnih ur",""))</f>
        <v/>
      </c>
      <c r="BB55" s="68"/>
      <c r="BC55" s="68"/>
      <c r="BD55" s="68">
        <f t="shared" ref="BD55:BD118" si="18">IF(AC55="Nadurno delo",I55,0)</f>
        <v>0</v>
      </c>
      <c r="BE55" s="135">
        <f>+AC55</f>
        <v>0</v>
      </c>
      <c r="BF55" s="68">
        <f t="shared" ref="BF55:BF118" si="19">IF(AND(BE55="Nadurno delo",I55&gt;2),1,0)</f>
        <v>0</v>
      </c>
      <c r="BG55" s="68"/>
      <c r="BH55" s="68"/>
      <c r="BI55" s="68"/>
      <c r="BJ55" s="68"/>
      <c r="BK55" s="68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DR55" s="22">
        <f t="shared" si="11"/>
        <v>0</v>
      </c>
    </row>
    <row r="56" spans="2:220" s="22" customFormat="1" ht="18.95" customHeight="1" x14ac:dyDescent="0.2">
      <c r="B56" s="21"/>
      <c r="C56" s="256" t="str">
        <f t="shared" ref="C56:C119" si="20">IF(D56&gt;0,IF(AND(YEAR($D$54)=YEAR(D56),MONTH($D$54)=MONTH(D56)),"","!!!"),"")</f>
        <v/>
      </c>
      <c r="D56" s="386"/>
      <c r="E56" s="388"/>
      <c r="F56" s="389">
        <f t="shared" si="12"/>
        <v>0</v>
      </c>
      <c r="G56" s="390"/>
      <c r="H56" s="299"/>
      <c r="I56" s="24"/>
      <c r="J56" s="461"/>
      <c r="K56" s="462"/>
      <c r="L56" s="462"/>
      <c r="M56" s="462"/>
      <c r="N56" s="462"/>
      <c r="O56" s="462"/>
      <c r="P56" s="462"/>
      <c r="Q56" s="462"/>
      <c r="R56" s="462"/>
      <c r="S56" s="462"/>
      <c r="T56" s="462"/>
      <c r="U56" s="462"/>
      <c r="V56" s="462"/>
      <c r="W56" s="462"/>
      <c r="X56" s="462"/>
      <c r="Y56" s="462"/>
      <c r="Z56" s="462"/>
      <c r="AA56" s="462"/>
      <c r="AB56" s="463"/>
      <c r="AC56" s="489"/>
      <c r="AD56" s="490"/>
      <c r="AE56" s="241"/>
      <c r="AF56" s="355" t="str">
        <f t="shared" si="13"/>
        <v/>
      </c>
      <c r="AG56" s="49"/>
      <c r="AH56" s="117">
        <f t="shared" si="14"/>
        <v>0</v>
      </c>
      <c r="AI56" s="100">
        <f t="shared" si="15"/>
        <v>0</v>
      </c>
      <c r="AJ56" s="118"/>
      <c r="AK56" s="68"/>
      <c r="AL56" s="68"/>
      <c r="AM56" s="119"/>
      <c r="AN56" s="56"/>
      <c r="AO56" s="56"/>
      <c r="AP56" s="63">
        <f>+AP55+1</f>
        <v>2</v>
      </c>
      <c r="AQ56" s="56">
        <f t="shared" si="10"/>
        <v>0</v>
      </c>
      <c r="AR56" s="76">
        <f t="shared" si="16"/>
        <v>0</v>
      </c>
      <c r="AS56" s="63" t="str">
        <f t="shared" si="17"/>
        <v/>
      </c>
      <c r="AT56" s="56"/>
      <c r="AU56" s="65" t="str">
        <f t="array" ref="AU56">IFERROR(IF(ROWS(AU$54:AU56)&gt;COUNTA($AS$54:$AS$84),"",INDEX($AS$54:$AS$84,SMALL(IF($AS$54:$AS$84&lt;&gt;"",ROW(AS$54:AS$84)-ROW($AS$54)+1),ROWS(AU$54:AU56)))),"")</f>
        <v/>
      </c>
      <c r="AV56" s="67"/>
      <c r="AW56" s="68"/>
      <c r="AX56" s="68"/>
      <c r="AY56" s="68"/>
      <c r="AZ56" s="68"/>
      <c r="BA56" s="106" t="str">
        <f t="shared" ref="BA56:BA119" si="21">IF(AND(AQ56&lt;=10,AQ56&gt;8),"Več kot 8 ur",IF(AQ56&gt;10,"Prekoračitev delovnih ur",""))</f>
        <v/>
      </c>
      <c r="BB56" s="68"/>
      <c r="BC56" s="68"/>
      <c r="BD56" s="68">
        <f t="shared" si="18"/>
        <v>0</v>
      </c>
      <c r="BE56" s="68">
        <f t="shared" ref="BE56:BE119" si="22">+AC56</f>
        <v>0</v>
      </c>
      <c r="BF56" s="68">
        <f t="shared" si="19"/>
        <v>0</v>
      </c>
      <c r="BG56" s="68"/>
      <c r="BH56" s="68"/>
      <c r="BI56" s="68"/>
      <c r="BJ56" s="68"/>
      <c r="BK56" s="68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DR56" s="22">
        <f t="shared" si="11"/>
        <v>0</v>
      </c>
    </row>
    <row r="57" spans="2:220" s="22" customFormat="1" ht="18.95" customHeight="1" x14ac:dyDescent="0.2">
      <c r="B57" s="21"/>
      <c r="C57" s="256" t="str">
        <f t="shared" si="20"/>
        <v/>
      </c>
      <c r="D57" s="386"/>
      <c r="E57" s="388"/>
      <c r="F57" s="389">
        <f t="shared" ref="F57:F120" si="23">D57</f>
        <v>0</v>
      </c>
      <c r="G57" s="390"/>
      <c r="H57" s="299"/>
      <c r="I57" s="24"/>
      <c r="J57" s="461"/>
      <c r="K57" s="462"/>
      <c r="L57" s="462"/>
      <c r="M57" s="462"/>
      <c r="N57" s="462"/>
      <c r="O57" s="462"/>
      <c r="P57" s="462"/>
      <c r="Q57" s="462"/>
      <c r="R57" s="462"/>
      <c r="S57" s="462"/>
      <c r="T57" s="462"/>
      <c r="U57" s="462"/>
      <c r="V57" s="462"/>
      <c r="W57" s="462"/>
      <c r="X57" s="462"/>
      <c r="Y57" s="462"/>
      <c r="Z57" s="462"/>
      <c r="AA57" s="462"/>
      <c r="AB57" s="463"/>
      <c r="AC57" s="489"/>
      <c r="AD57" s="490"/>
      <c r="AE57" s="241"/>
      <c r="AF57" s="355" t="str">
        <f t="shared" si="13"/>
        <v/>
      </c>
      <c r="AG57" s="49"/>
      <c r="AH57" s="117">
        <f t="shared" si="14"/>
        <v>0</v>
      </c>
      <c r="AI57" s="100">
        <f t="shared" si="15"/>
        <v>0</v>
      </c>
      <c r="AJ57" s="118"/>
      <c r="AK57" s="68"/>
      <c r="AL57" s="68"/>
      <c r="AM57" s="119"/>
      <c r="AN57" s="56"/>
      <c r="AO57" s="56"/>
      <c r="AP57" s="63">
        <f>+AP56+1</f>
        <v>3</v>
      </c>
      <c r="AQ57" s="56">
        <f t="shared" si="10"/>
        <v>0</v>
      </c>
      <c r="AR57" s="76">
        <f t="shared" si="16"/>
        <v>0</v>
      </c>
      <c r="AS57" s="63" t="str">
        <f t="shared" si="17"/>
        <v/>
      </c>
      <c r="AT57" s="56"/>
      <c r="AU57" s="65" t="str">
        <f t="array" ref="AU57">IFERROR(IF(ROWS(AU$54:AU57)&gt;COUNTA($AS$54:$AS$84),"",INDEX($AS$54:$AS$84,SMALL(IF($AS$54:$AS$84&lt;&gt;"",ROW(AS$54:AS$84)-ROW($AS$54)+1),ROWS(AU$54:AU57)))),"")</f>
        <v/>
      </c>
      <c r="AV57" s="67"/>
      <c r="AW57" s="68"/>
      <c r="AX57" s="68"/>
      <c r="AY57" s="68"/>
      <c r="AZ57" s="68"/>
      <c r="BA57" s="106" t="str">
        <f t="shared" si="21"/>
        <v/>
      </c>
      <c r="BB57" s="68"/>
      <c r="BC57" s="68"/>
      <c r="BD57" s="68">
        <f t="shared" si="18"/>
        <v>0</v>
      </c>
      <c r="BE57" s="135">
        <f t="shared" si="22"/>
        <v>0</v>
      </c>
      <c r="BF57" s="68">
        <f t="shared" si="19"/>
        <v>0</v>
      </c>
      <c r="BG57" s="68"/>
      <c r="BH57" s="68"/>
      <c r="BI57" s="68"/>
      <c r="BJ57" s="68"/>
      <c r="BK57" s="68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DR57" s="22">
        <f t="shared" si="11"/>
        <v>0</v>
      </c>
    </row>
    <row r="58" spans="2:220" s="22" customFormat="1" ht="18.95" customHeight="1" x14ac:dyDescent="0.2">
      <c r="B58" s="21"/>
      <c r="C58" s="256" t="str">
        <f t="shared" si="20"/>
        <v/>
      </c>
      <c r="D58" s="386"/>
      <c r="E58" s="388"/>
      <c r="F58" s="389">
        <f t="shared" si="23"/>
        <v>0</v>
      </c>
      <c r="G58" s="390"/>
      <c r="H58" s="299"/>
      <c r="I58" s="24"/>
      <c r="J58" s="461"/>
      <c r="K58" s="462"/>
      <c r="L58" s="462"/>
      <c r="M58" s="462"/>
      <c r="N58" s="462"/>
      <c r="O58" s="462"/>
      <c r="P58" s="462"/>
      <c r="Q58" s="462"/>
      <c r="R58" s="462"/>
      <c r="S58" s="462"/>
      <c r="T58" s="462"/>
      <c r="U58" s="462"/>
      <c r="V58" s="462"/>
      <c r="W58" s="462"/>
      <c r="X58" s="462"/>
      <c r="Y58" s="462"/>
      <c r="Z58" s="462"/>
      <c r="AA58" s="462"/>
      <c r="AB58" s="463"/>
      <c r="AC58" s="489"/>
      <c r="AD58" s="490"/>
      <c r="AE58" s="241"/>
      <c r="AF58" s="355" t="str">
        <f t="shared" si="13"/>
        <v/>
      </c>
      <c r="AG58" s="49"/>
      <c r="AH58" s="117">
        <f t="shared" si="14"/>
        <v>0</v>
      </c>
      <c r="AI58" s="100">
        <f t="shared" si="15"/>
        <v>0</v>
      </c>
      <c r="AJ58" s="118"/>
      <c r="AK58" s="68"/>
      <c r="AL58" s="68"/>
      <c r="AM58" s="119"/>
      <c r="AN58" s="56"/>
      <c r="AO58" s="56"/>
      <c r="AP58" s="63">
        <f t="shared" ref="AP58:AP84" si="24">+AP57+1</f>
        <v>4</v>
      </c>
      <c r="AQ58" s="56">
        <f t="shared" si="10"/>
        <v>0</v>
      </c>
      <c r="AR58" s="76">
        <f t="shared" si="16"/>
        <v>0</v>
      </c>
      <c r="AS58" s="63" t="str">
        <f t="shared" si="17"/>
        <v/>
      </c>
      <c r="AT58" s="56"/>
      <c r="AU58" s="65" t="str">
        <f t="array" ref="AU58">IFERROR(IF(ROWS(AU$54:AU58)&gt;COUNTA($AS$54:$AS$84),"",INDEX($AS$54:$AS$84,SMALL(IF($AS$54:$AS$84&lt;&gt;"",ROW(AS$54:AS$84)-ROW($AS$54)+1),ROWS(AU$54:AU58)))),"")</f>
        <v/>
      </c>
      <c r="AV58" s="67"/>
      <c r="AW58" s="68"/>
      <c r="AX58" s="68"/>
      <c r="AY58" s="68"/>
      <c r="AZ58" s="68"/>
      <c r="BA58" s="106" t="str">
        <f t="shared" si="21"/>
        <v/>
      </c>
      <c r="BB58" s="68"/>
      <c r="BC58" s="68"/>
      <c r="BD58" s="68">
        <f t="shared" si="18"/>
        <v>0</v>
      </c>
      <c r="BE58" s="68">
        <f t="shared" si="22"/>
        <v>0</v>
      </c>
      <c r="BF58" s="68">
        <f t="shared" si="19"/>
        <v>0</v>
      </c>
      <c r="BG58" s="68"/>
      <c r="BH58" s="68"/>
      <c r="BI58" s="68"/>
      <c r="BJ58" s="68"/>
      <c r="BK58" s="68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DR58" s="22">
        <f t="shared" si="11"/>
        <v>0</v>
      </c>
    </row>
    <row r="59" spans="2:220" s="22" customFormat="1" ht="18.95" customHeight="1" x14ac:dyDescent="0.2">
      <c r="B59" s="21"/>
      <c r="C59" s="256" t="str">
        <f t="shared" si="20"/>
        <v/>
      </c>
      <c r="D59" s="386"/>
      <c r="E59" s="388"/>
      <c r="F59" s="389">
        <f t="shared" si="23"/>
        <v>0</v>
      </c>
      <c r="G59" s="390"/>
      <c r="H59" s="299"/>
      <c r="I59" s="24"/>
      <c r="J59" s="461"/>
      <c r="K59" s="462"/>
      <c r="L59" s="462"/>
      <c r="M59" s="462"/>
      <c r="N59" s="462"/>
      <c r="O59" s="462"/>
      <c r="P59" s="462"/>
      <c r="Q59" s="462"/>
      <c r="R59" s="462"/>
      <c r="S59" s="462"/>
      <c r="T59" s="462"/>
      <c r="U59" s="462"/>
      <c r="V59" s="462"/>
      <c r="W59" s="462"/>
      <c r="X59" s="462"/>
      <c r="Y59" s="462"/>
      <c r="Z59" s="462"/>
      <c r="AA59" s="462"/>
      <c r="AB59" s="463"/>
      <c r="AC59" s="489"/>
      <c r="AD59" s="490"/>
      <c r="AE59" s="241"/>
      <c r="AF59" s="355" t="str">
        <f>IFERROR(LOOKUP(D59,$AP$54:$AP$133,$BA$54:$BA$133),"")</f>
        <v/>
      </c>
      <c r="AG59" s="49"/>
      <c r="AH59" s="117">
        <f t="shared" si="14"/>
        <v>0</v>
      </c>
      <c r="AI59" s="100">
        <f t="shared" si="15"/>
        <v>0</v>
      </c>
      <c r="AJ59" s="118"/>
      <c r="AK59" s="68"/>
      <c r="AL59" s="68"/>
      <c r="AM59" s="119"/>
      <c r="AN59" s="56"/>
      <c r="AO59" s="56"/>
      <c r="AP59" s="63">
        <f t="shared" si="24"/>
        <v>5</v>
      </c>
      <c r="AQ59" s="56">
        <f t="shared" si="10"/>
        <v>0</v>
      </c>
      <c r="AR59" s="76">
        <f t="shared" si="16"/>
        <v>0</v>
      </c>
      <c r="AS59" s="63" t="str">
        <f t="shared" si="17"/>
        <v/>
      </c>
      <c r="AT59" s="56"/>
      <c r="AU59" s="65" t="str">
        <f t="array" ref="AU59">IFERROR(IF(ROWS(AU$54:AU59)&gt;COUNTA($AS$54:$AS$84),"",INDEX($AS$54:$AS$84,SMALL(IF($AS$54:$AS$84&lt;&gt;"",ROW(AS$54:AS$84)-ROW($AS$54)+1),ROWS(AU$54:AU59)))),"")</f>
        <v/>
      </c>
      <c r="AV59" s="67"/>
      <c r="AW59" s="68"/>
      <c r="AX59" s="68"/>
      <c r="AY59" s="68"/>
      <c r="AZ59" s="68"/>
      <c r="BA59" s="106" t="str">
        <f t="shared" si="21"/>
        <v/>
      </c>
      <c r="BB59" s="68"/>
      <c r="BC59" s="68"/>
      <c r="BD59" s="68">
        <f t="shared" si="18"/>
        <v>0</v>
      </c>
      <c r="BE59" s="135">
        <f t="shared" si="22"/>
        <v>0</v>
      </c>
      <c r="BF59" s="68">
        <f t="shared" si="19"/>
        <v>0</v>
      </c>
      <c r="BG59" s="68"/>
      <c r="BH59" s="68"/>
      <c r="BI59" s="68"/>
      <c r="BJ59" s="68"/>
      <c r="BK59" s="68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DR59" s="22">
        <f t="shared" si="11"/>
        <v>0</v>
      </c>
    </row>
    <row r="60" spans="2:220" s="22" customFormat="1" ht="18.95" customHeight="1" x14ac:dyDescent="0.2">
      <c r="B60" s="21"/>
      <c r="C60" s="256" t="str">
        <f t="shared" si="20"/>
        <v/>
      </c>
      <c r="D60" s="386"/>
      <c r="E60" s="388"/>
      <c r="F60" s="389">
        <f t="shared" si="23"/>
        <v>0</v>
      </c>
      <c r="G60" s="390"/>
      <c r="H60" s="299"/>
      <c r="I60" s="24"/>
      <c r="J60" s="461"/>
      <c r="K60" s="462"/>
      <c r="L60" s="462"/>
      <c r="M60" s="462"/>
      <c r="N60" s="462"/>
      <c r="O60" s="462"/>
      <c r="P60" s="462"/>
      <c r="Q60" s="462"/>
      <c r="R60" s="462"/>
      <c r="S60" s="462"/>
      <c r="T60" s="462"/>
      <c r="U60" s="462"/>
      <c r="V60" s="462"/>
      <c r="W60" s="462"/>
      <c r="X60" s="462"/>
      <c r="Y60" s="462"/>
      <c r="Z60" s="462"/>
      <c r="AA60" s="462"/>
      <c r="AB60" s="463"/>
      <c r="AC60" s="489"/>
      <c r="AD60" s="490"/>
      <c r="AE60" s="241"/>
      <c r="AF60" s="355" t="str">
        <f t="shared" si="13"/>
        <v/>
      </c>
      <c r="AG60" s="49"/>
      <c r="AH60" s="117">
        <f t="shared" si="14"/>
        <v>0</v>
      </c>
      <c r="AI60" s="100">
        <f t="shared" si="15"/>
        <v>0</v>
      </c>
      <c r="AJ60" s="118"/>
      <c r="AK60" s="68"/>
      <c r="AL60" s="68"/>
      <c r="AM60" s="119"/>
      <c r="AN60" s="56"/>
      <c r="AO60" s="56"/>
      <c r="AP60" s="63">
        <f t="shared" si="24"/>
        <v>6</v>
      </c>
      <c r="AQ60" s="56">
        <f t="shared" si="10"/>
        <v>0</v>
      </c>
      <c r="AR60" s="76">
        <f t="shared" si="16"/>
        <v>0</v>
      </c>
      <c r="AS60" s="63" t="str">
        <f t="shared" si="17"/>
        <v/>
      </c>
      <c r="AT60" s="56"/>
      <c r="AU60" s="65" t="str">
        <f t="array" ref="AU60">IFERROR(IF(ROWS(AU$54:AU60)&gt;COUNTA($AS$54:$AS$84),"",INDEX($AS$54:$AS$84,SMALL(IF($AS$54:$AS$84&lt;&gt;"",ROW(AS$54:AS$84)-ROW($AS$54)+1),ROWS(AU$54:AU60)))),"")</f>
        <v/>
      </c>
      <c r="AV60" s="67"/>
      <c r="AW60" s="68"/>
      <c r="AX60" s="68"/>
      <c r="AY60" s="68"/>
      <c r="AZ60" s="68"/>
      <c r="BA60" s="106" t="str">
        <f t="shared" si="21"/>
        <v/>
      </c>
      <c r="BB60" s="68"/>
      <c r="BC60" s="68"/>
      <c r="BD60" s="68">
        <f t="shared" si="18"/>
        <v>0</v>
      </c>
      <c r="BE60" s="68">
        <f t="shared" si="22"/>
        <v>0</v>
      </c>
      <c r="BF60" s="68">
        <f t="shared" si="19"/>
        <v>0</v>
      </c>
      <c r="BG60" s="68"/>
      <c r="BH60" s="68"/>
      <c r="BI60" s="68"/>
      <c r="BJ60" s="68"/>
      <c r="BK60" s="68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DR60" s="22">
        <f t="shared" si="11"/>
        <v>0</v>
      </c>
    </row>
    <row r="61" spans="2:220" s="22" customFormat="1" ht="18.95" customHeight="1" x14ac:dyDescent="0.2">
      <c r="B61" s="21"/>
      <c r="C61" s="256" t="str">
        <f t="shared" si="20"/>
        <v/>
      </c>
      <c r="D61" s="386"/>
      <c r="E61" s="388"/>
      <c r="F61" s="389">
        <f t="shared" si="23"/>
        <v>0</v>
      </c>
      <c r="G61" s="390"/>
      <c r="H61" s="299"/>
      <c r="I61" s="24"/>
      <c r="J61" s="461"/>
      <c r="K61" s="462"/>
      <c r="L61" s="462"/>
      <c r="M61" s="462"/>
      <c r="N61" s="462"/>
      <c r="O61" s="462"/>
      <c r="P61" s="462"/>
      <c r="Q61" s="462"/>
      <c r="R61" s="462"/>
      <c r="S61" s="462"/>
      <c r="T61" s="462"/>
      <c r="U61" s="462"/>
      <c r="V61" s="462"/>
      <c r="W61" s="462"/>
      <c r="X61" s="462"/>
      <c r="Y61" s="462"/>
      <c r="Z61" s="462"/>
      <c r="AA61" s="462"/>
      <c r="AB61" s="463"/>
      <c r="AC61" s="489"/>
      <c r="AD61" s="490"/>
      <c r="AE61" s="241"/>
      <c r="AF61" s="355" t="str">
        <f t="shared" si="13"/>
        <v/>
      </c>
      <c r="AG61" s="49"/>
      <c r="AH61" s="117">
        <f t="shared" si="14"/>
        <v>0</v>
      </c>
      <c r="AI61" s="100">
        <f t="shared" si="15"/>
        <v>0</v>
      </c>
      <c r="AJ61" s="118"/>
      <c r="AK61" s="68"/>
      <c r="AL61" s="68"/>
      <c r="AM61" s="119"/>
      <c r="AN61" s="56"/>
      <c r="AO61" s="56"/>
      <c r="AP61" s="63">
        <f t="shared" si="24"/>
        <v>7</v>
      </c>
      <c r="AQ61" s="56">
        <f t="shared" si="10"/>
        <v>0</v>
      </c>
      <c r="AR61" s="76">
        <f t="shared" si="16"/>
        <v>0</v>
      </c>
      <c r="AS61" s="63" t="str">
        <f t="shared" si="17"/>
        <v/>
      </c>
      <c r="AT61" s="56"/>
      <c r="AU61" s="65" t="str">
        <f t="array" ref="AU61">IFERROR(IF(ROWS(AU$54:AU61)&gt;COUNTA($AS$54:$AS$84),"",INDEX($AS$54:$AS$84,SMALL(IF($AS$54:$AS$84&lt;&gt;"",ROW(AS$54:AS$84)-ROW($AS$54)+1),ROWS(AU$54:AU61)))),"")</f>
        <v/>
      </c>
      <c r="AV61" s="67"/>
      <c r="AW61" s="68"/>
      <c r="AX61" s="68"/>
      <c r="AY61" s="68"/>
      <c r="AZ61" s="68"/>
      <c r="BA61" s="106" t="str">
        <f t="shared" si="21"/>
        <v/>
      </c>
      <c r="BB61" s="68"/>
      <c r="BC61" s="68"/>
      <c r="BD61" s="68">
        <f t="shared" si="18"/>
        <v>0</v>
      </c>
      <c r="BE61" s="135">
        <f t="shared" si="22"/>
        <v>0</v>
      </c>
      <c r="BF61" s="68">
        <f t="shared" si="19"/>
        <v>0</v>
      </c>
      <c r="BG61" s="68"/>
      <c r="BH61" s="68"/>
      <c r="BI61" s="68"/>
      <c r="BJ61" s="68"/>
      <c r="BK61" s="68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DR61" s="22">
        <f t="shared" si="11"/>
        <v>0</v>
      </c>
    </row>
    <row r="62" spans="2:220" s="22" customFormat="1" ht="18.95" customHeight="1" x14ac:dyDescent="0.2">
      <c r="B62" s="21"/>
      <c r="C62" s="256" t="str">
        <f t="shared" si="20"/>
        <v/>
      </c>
      <c r="D62" s="386"/>
      <c r="E62" s="388"/>
      <c r="F62" s="389">
        <f t="shared" si="23"/>
        <v>0</v>
      </c>
      <c r="G62" s="390"/>
      <c r="H62" s="299"/>
      <c r="I62" s="24"/>
      <c r="J62" s="461"/>
      <c r="K62" s="462"/>
      <c r="L62" s="462"/>
      <c r="M62" s="462"/>
      <c r="N62" s="462"/>
      <c r="O62" s="462"/>
      <c r="P62" s="462"/>
      <c r="Q62" s="462"/>
      <c r="R62" s="462"/>
      <c r="S62" s="462"/>
      <c r="T62" s="462"/>
      <c r="U62" s="462"/>
      <c r="V62" s="462"/>
      <c r="W62" s="462"/>
      <c r="X62" s="462"/>
      <c r="Y62" s="462"/>
      <c r="Z62" s="462"/>
      <c r="AA62" s="462"/>
      <c r="AB62" s="463"/>
      <c r="AC62" s="489"/>
      <c r="AD62" s="490"/>
      <c r="AE62" s="241"/>
      <c r="AF62" s="355" t="str">
        <f t="shared" si="13"/>
        <v/>
      </c>
      <c r="AG62" s="49"/>
      <c r="AH62" s="117">
        <f t="shared" si="14"/>
        <v>0</v>
      </c>
      <c r="AI62" s="100">
        <f t="shared" si="15"/>
        <v>0</v>
      </c>
      <c r="AJ62" s="118"/>
      <c r="AK62" s="68"/>
      <c r="AL62" s="68"/>
      <c r="AM62" s="119"/>
      <c r="AN62" s="56"/>
      <c r="AO62" s="56"/>
      <c r="AP62" s="63">
        <f t="shared" si="24"/>
        <v>8</v>
      </c>
      <c r="AQ62" s="56">
        <f t="shared" si="10"/>
        <v>0</v>
      </c>
      <c r="AR62" s="76">
        <f t="shared" si="16"/>
        <v>0</v>
      </c>
      <c r="AS62" s="63" t="str">
        <f t="shared" si="17"/>
        <v/>
      </c>
      <c r="AT62" s="56"/>
      <c r="AU62" s="65" t="str">
        <f t="array" ref="AU62">IFERROR(IF(ROWS(AU$54:AU62)&gt;COUNTA($AS$54:$AS$84),"",INDEX($AS$54:$AS$84,SMALL(IF($AS$54:$AS$84&lt;&gt;"",ROW(AS$54:AS$84)-ROW($AS$54)+1),ROWS(AU$54:AU62)))),"")</f>
        <v/>
      </c>
      <c r="AV62" s="67"/>
      <c r="AW62" s="68"/>
      <c r="AX62" s="68"/>
      <c r="AY62" s="68"/>
      <c r="AZ62" s="68"/>
      <c r="BA62" s="106" t="str">
        <f t="shared" si="21"/>
        <v/>
      </c>
      <c r="BB62" s="68"/>
      <c r="BC62" s="68"/>
      <c r="BD62" s="68">
        <f t="shared" si="18"/>
        <v>0</v>
      </c>
      <c r="BE62" s="68">
        <f t="shared" si="22"/>
        <v>0</v>
      </c>
      <c r="BF62" s="68">
        <f t="shared" si="19"/>
        <v>0</v>
      </c>
      <c r="BG62" s="68"/>
      <c r="BH62" s="68"/>
      <c r="BI62" s="68"/>
      <c r="BJ62" s="68"/>
      <c r="BK62" s="68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DR62" s="22">
        <f t="shared" si="11"/>
        <v>0</v>
      </c>
    </row>
    <row r="63" spans="2:220" s="22" customFormat="1" ht="18.95" customHeight="1" x14ac:dyDescent="0.2">
      <c r="B63" s="21"/>
      <c r="C63" s="256" t="str">
        <f t="shared" si="20"/>
        <v/>
      </c>
      <c r="D63" s="386"/>
      <c r="E63" s="388"/>
      <c r="F63" s="389">
        <f t="shared" si="23"/>
        <v>0</v>
      </c>
      <c r="G63" s="390"/>
      <c r="H63" s="299"/>
      <c r="I63" s="24"/>
      <c r="J63" s="461"/>
      <c r="K63" s="462"/>
      <c r="L63" s="462"/>
      <c r="M63" s="462"/>
      <c r="N63" s="462"/>
      <c r="O63" s="462"/>
      <c r="P63" s="462"/>
      <c r="Q63" s="462"/>
      <c r="R63" s="462"/>
      <c r="S63" s="462"/>
      <c r="T63" s="462"/>
      <c r="U63" s="462"/>
      <c r="V63" s="462"/>
      <c r="W63" s="462"/>
      <c r="X63" s="462"/>
      <c r="Y63" s="462"/>
      <c r="Z63" s="462"/>
      <c r="AA63" s="462"/>
      <c r="AB63" s="463"/>
      <c r="AC63" s="489"/>
      <c r="AD63" s="490"/>
      <c r="AE63" s="241"/>
      <c r="AF63" s="355" t="str">
        <f t="shared" si="13"/>
        <v/>
      </c>
      <c r="AG63" s="49"/>
      <c r="AH63" s="117">
        <f t="shared" si="14"/>
        <v>0</v>
      </c>
      <c r="AI63" s="100">
        <f t="shared" si="15"/>
        <v>0</v>
      </c>
      <c r="AJ63" s="118"/>
      <c r="AK63" s="68"/>
      <c r="AL63" s="68"/>
      <c r="AM63" s="119"/>
      <c r="AN63" s="56"/>
      <c r="AO63" s="56"/>
      <c r="AP63" s="63">
        <f t="shared" si="24"/>
        <v>9</v>
      </c>
      <c r="AQ63" s="56">
        <f t="shared" si="10"/>
        <v>0</v>
      </c>
      <c r="AR63" s="76">
        <f t="shared" si="16"/>
        <v>0</v>
      </c>
      <c r="AS63" s="63" t="str">
        <f t="shared" si="17"/>
        <v/>
      </c>
      <c r="AT63" s="56"/>
      <c r="AU63" s="65" t="str">
        <f t="array" ref="AU63">IFERROR(IF(ROWS(AU$54:AU63)&gt;COUNTA($AS$54:$AS$84),"",INDEX($AS$54:$AS$84,SMALL(IF($AS$54:$AS$84&lt;&gt;"",ROW(AS$54:AS$84)-ROW($AS$54)+1),ROWS(AU$54:AU63)))),"")</f>
        <v/>
      </c>
      <c r="AV63" s="67"/>
      <c r="AW63" s="68"/>
      <c r="AX63" s="68"/>
      <c r="AY63" s="68"/>
      <c r="AZ63" s="68"/>
      <c r="BA63" s="106" t="str">
        <f t="shared" si="21"/>
        <v/>
      </c>
      <c r="BB63" s="68"/>
      <c r="BC63" s="68"/>
      <c r="BD63" s="68">
        <f t="shared" si="18"/>
        <v>0</v>
      </c>
      <c r="BE63" s="135">
        <f t="shared" si="22"/>
        <v>0</v>
      </c>
      <c r="BF63" s="68">
        <f t="shared" si="19"/>
        <v>0</v>
      </c>
      <c r="BG63" s="68"/>
      <c r="BH63" s="68"/>
      <c r="BI63" s="68"/>
      <c r="BJ63" s="68"/>
      <c r="BK63" s="68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DR63" s="22">
        <f t="shared" si="11"/>
        <v>0</v>
      </c>
    </row>
    <row r="64" spans="2:220" s="22" customFormat="1" ht="18.95" customHeight="1" x14ac:dyDescent="0.2">
      <c r="B64" s="21"/>
      <c r="C64" s="256" t="str">
        <f t="shared" si="20"/>
        <v/>
      </c>
      <c r="D64" s="386"/>
      <c r="E64" s="388"/>
      <c r="F64" s="389">
        <f t="shared" si="23"/>
        <v>0</v>
      </c>
      <c r="G64" s="390"/>
      <c r="H64" s="299"/>
      <c r="I64" s="24"/>
      <c r="J64" s="461"/>
      <c r="K64" s="462"/>
      <c r="L64" s="462"/>
      <c r="M64" s="462"/>
      <c r="N64" s="462"/>
      <c r="O64" s="462"/>
      <c r="P64" s="462"/>
      <c r="Q64" s="462"/>
      <c r="R64" s="462"/>
      <c r="S64" s="462"/>
      <c r="T64" s="462"/>
      <c r="U64" s="462"/>
      <c r="V64" s="462"/>
      <c r="W64" s="462"/>
      <c r="X64" s="462"/>
      <c r="Y64" s="462"/>
      <c r="Z64" s="462"/>
      <c r="AA64" s="462"/>
      <c r="AB64" s="463"/>
      <c r="AC64" s="489"/>
      <c r="AD64" s="490"/>
      <c r="AE64" s="241"/>
      <c r="AF64" s="355" t="str">
        <f t="shared" si="13"/>
        <v/>
      </c>
      <c r="AG64" s="49"/>
      <c r="AH64" s="117">
        <f t="shared" si="14"/>
        <v>0</v>
      </c>
      <c r="AI64" s="100">
        <f t="shared" si="15"/>
        <v>0</v>
      </c>
      <c r="AJ64" s="118"/>
      <c r="AK64" s="68"/>
      <c r="AL64" s="68"/>
      <c r="AM64" s="119"/>
      <c r="AN64" s="56"/>
      <c r="AO64" s="56"/>
      <c r="AP64" s="63">
        <f t="shared" si="24"/>
        <v>10</v>
      </c>
      <c r="AQ64" s="56">
        <f t="shared" si="10"/>
        <v>0</v>
      </c>
      <c r="AR64" s="76">
        <f t="shared" si="16"/>
        <v>0</v>
      </c>
      <c r="AS64" s="63" t="str">
        <f t="shared" si="17"/>
        <v/>
      </c>
      <c r="AT64" s="56"/>
      <c r="AU64" s="65" t="str">
        <f t="array" ref="AU64">IFERROR(IF(ROWS(AU$54:AU64)&gt;COUNTA($AS$54:$AS$84),"",INDEX($AS$54:$AS$84,SMALL(IF($AS$54:$AS$84&lt;&gt;"",ROW(AS$54:AS$84)-ROW($AS$54)+1),ROWS(AU$54:AU64)))),"")</f>
        <v/>
      </c>
      <c r="AV64" s="67"/>
      <c r="AW64" s="68"/>
      <c r="AX64" s="68"/>
      <c r="AY64" s="68"/>
      <c r="AZ64" s="68"/>
      <c r="BA64" s="106" t="str">
        <f t="shared" si="21"/>
        <v/>
      </c>
      <c r="BB64" s="68"/>
      <c r="BC64" s="68"/>
      <c r="BD64" s="68">
        <f t="shared" si="18"/>
        <v>0</v>
      </c>
      <c r="BE64" s="68">
        <f t="shared" si="22"/>
        <v>0</v>
      </c>
      <c r="BF64" s="68">
        <f t="shared" si="19"/>
        <v>0</v>
      </c>
      <c r="BG64" s="68"/>
      <c r="BH64" s="68"/>
      <c r="BI64" s="68"/>
      <c r="BJ64" s="68"/>
      <c r="BK64" s="68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DR64" s="22">
        <f t="shared" si="11"/>
        <v>0</v>
      </c>
    </row>
    <row r="65" spans="2:122" s="22" customFormat="1" ht="18.95" customHeight="1" x14ac:dyDescent="0.2">
      <c r="B65" s="21"/>
      <c r="C65" s="256" t="str">
        <f t="shared" si="20"/>
        <v/>
      </c>
      <c r="D65" s="386"/>
      <c r="E65" s="388"/>
      <c r="F65" s="389">
        <f t="shared" si="23"/>
        <v>0</v>
      </c>
      <c r="G65" s="390"/>
      <c r="H65" s="299"/>
      <c r="I65" s="24"/>
      <c r="J65" s="461"/>
      <c r="K65" s="462"/>
      <c r="L65" s="462"/>
      <c r="M65" s="462"/>
      <c r="N65" s="462"/>
      <c r="O65" s="462"/>
      <c r="P65" s="462"/>
      <c r="Q65" s="462"/>
      <c r="R65" s="462"/>
      <c r="S65" s="462"/>
      <c r="T65" s="462"/>
      <c r="U65" s="462"/>
      <c r="V65" s="462"/>
      <c r="W65" s="462"/>
      <c r="X65" s="462"/>
      <c r="Y65" s="462"/>
      <c r="Z65" s="462"/>
      <c r="AA65" s="462"/>
      <c r="AB65" s="463"/>
      <c r="AC65" s="489"/>
      <c r="AD65" s="490"/>
      <c r="AE65" s="241"/>
      <c r="AF65" s="355" t="str">
        <f t="shared" si="13"/>
        <v/>
      </c>
      <c r="AG65" s="49"/>
      <c r="AH65" s="117">
        <f t="shared" si="14"/>
        <v>0</v>
      </c>
      <c r="AI65" s="100">
        <f t="shared" si="15"/>
        <v>0</v>
      </c>
      <c r="AJ65" s="118"/>
      <c r="AK65" s="68"/>
      <c r="AL65" s="68"/>
      <c r="AM65" s="119"/>
      <c r="AN65" s="56"/>
      <c r="AO65" s="56"/>
      <c r="AP65" s="63">
        <f t="shared" si="24"/>
        <v>11</v>
      </c>
      <c r="AQ65" s="56">
        <f t="shared" si="10"/>
        <v>0</v>
      </c>
      <c r="AR65" s="76">
        <f t="shared" si="16"/>
        <v>0</v>
      </c>
      <c r="AS65" s="63" t="str">
        <f t="shared" si="17"/>
        <v/>
      </c>
      <c r="AT65" s="56"/>
      <c r="AU65" s="65" t="str">
        <f t="array" ref="AU65">IFERROR(IF(ROWS(AU$54:AU65)&gt;COUNTA($AS$54:$AS$84),"",INDEX($AS$54:$AS$84,SMALL(IF($AS$54:$AS$84&lt;&gt;"",ROW(AS$54:AS$84)-ROW($AS$54)+1),ROWS(AU$54:AU65)))),"")</f>
        <v/>
      </c>
      <c r="AV65" s="67"/>
      <c r="AW65" s="68"/>
      <c r="AX65" s="68"/>
      <c r="AY65" s="68"/>
      <c r="AZ65" s="68"/>
      <c r="BA65" s="106" t="str">
        <f t="shared" si="21"/>
        <v/>
      </c>
      <c r="BB65" s="68"/>
      <c r="BC65" s="68"/>
      <c r="BD65" s="68">
        <f t="shared" si="18"/>
        <v>0</v>
      </c>
      <c r="BE65" s="135">
        <f t="shared" si="22"/>
        <v>0</v>
      </c>
      <c r="BF65" s="68">
        <f t="shared" si="19"/>
        <v>0</v>
      </c>
      <c r="BG65" s="68"/>
      <c r="BH65" s="68"/>
      <c r="BI65" s="68"/>
      <c r="BJ65" s="68"/>
      <c r="BK65" s="68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DR65" s="22">
        <f t="shared" si="11"/>
        <v>0</v>
      </c>
    </row>
    <row r="66" spans="2:122" s="22" customFormat="1" ht="18.95" customHeight="1" x14ac:dyDescent="0.2">
      <c r="B66" s="21"/>
      <c r="C66" s="256" t="str">
        <f t="shared" si="20"/>
        <v/>
      </c>
      <c r="D66" s="386"/>
      <c r="E66" s="388"/>
      <c r="F66" s="389">
        <f t="shared" si="23"/>
        <v>0</v>
      </c>
      <c r="G66" s="390"/>
      <c r="H66" s="299"/>
      <c r="I66" s="24"/>
      <c r="J66" s="461"/>
      <c r="K66" s="462"/>
      <c r="L66" s="462"/>
      <c r="M66" s="462"/>
      <c r="N66" s="462"/>
      <c r="O66" s="462"/>
      <c r="P66" s="462"/>
      <c r="Q66" s="462"/>
      <c r="R66" s="462"/>
      <c r="S66" s="462"/>
      <c r="T66" s="462"/>
      <c r="U66" s="462"/>
      <c r="V66" s="462"/>
      <c r="W66" s="462"/>
      <c r="X66" s="462"/>
      <c r="Y66" s="462"/>
      <c r="Z66" s="462"/>
      <c r="AA66" s="462"/>
      <c r="AB66" s="463"/>
      <c r="AC66" s="489"/>
      <c r="AD66" s="490"/>
      <c r="AE66" s="241"/>
      <c r="AF66" s="355" t="str">
        <f t="shared" si="13"/>
        <v/>
      </c>
      <c r="AG66" s="49"/>
      <c r="AH66" s="117">
        <f t="shared" si="14"/>
        <v>0</v>
      </c>
      <c r="AI66" s="100">
        <f t="shared" si="15"/>
        <v>0</v>
      </c>
      <c r="AJ66" s="118"/>
      <c r="AK66" s="68"/>
      <c r="AL66" s="68"/>
      <c r="AM66" s="119"/>
      <c r="AN66" s="56"/>
      <c r="AO66" s="56"/>
      <c r="AP66" s="63">
        <f t="shared" si="24"/>
        <v>12</v>
      </c>
      <c r="AQ66" s="56">
        <f t="shared" si="10"/>
        <v>0</v>
      </c>
      <c r="AR66" s="76">
        <f t="shared" si="16"/>
        <v>0</v>
      </c>
      <c r="AS66" s="63" t="str">
        <f t="shared" si="17"/>
        <v/>
      </c>
      <c r="AT66" s="56"/>
      <c r="AU66" s="65" t="str">
        <f t="array" ref="AU66">IFERROR(IF(ROWS(AU$54:AU66)&gt;COUNTA($AS$54:$AS$84),"",INDEX($AS$54:$AS$84,SMALL(IF($AS$54:$AS$84&lt;&gt;"",ROW(AS$54:AS$84)-ROW($AS$54)+1),ROWS(AU$54:AU66)))),"")</f>
        <v/>
      </c>
      <c r="AV66" s="67"/>
      <c r="AW66" s="68"/>
      <c r="AX66" s="68"/>
      <c r="AY66" s="68"/>
      <c r="AZ66" s="68"/>
      <c r="BA66" s="106" t="str">
        <f t="shared" si="21"/>
        <v/>
      </c>
      <c r="BB66" s="68"/>
      <c r="BC66" s="68"/>
      <c r="BD66" s="68">
        <f t="shared" si="18"/>
        <v>0</v>
      </c>
      <c r="BE66" s="68">
        <f t="shared" si="22"/>
        <v>0</v>
      </c>
      <c r="BF66" s="68">
        <f t="shared" si="19"/>
        <v>0</v>
      </c>
      <c r="BG66" s="68"/>
      <c r="BH66" s="68"/>
      <c r="BI66" s="68"/>
      <c r="BJ66" s="68"/>
      <c r="BK66" s="68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DR66" s="22">
        <f t="shared" si="11"/>
        <v>0</v>
      </c>
    </row>
    <row r="67" spans="2:122" s="22" customFormat="1" ht="18.95" customHeight="1" x14ac:dyDescent="0.2">
      <c r="B67" s="21"/>
      <c r="C67" s="256" t="str">
        <f t="shared" si="20"/>
        <v/>
      </c>
      <c r="D67" s="386"/>
      <c r="E67" s="388"/>
      <c r="F67" s="389">
        <f t="shared" ref="F67:F70" si="25">D67</f>
        <v>0</v>
      </c>
      <c r="G67" s="390"/>
      <c r="H67" s="299"/>
      <c r="I67" s="24"/>
      <c r="J67" s="461"/>
      <c r="K67" s="462"/>
      <c r="L67" s="462"/>
      <c r="M67" s="462"/>
      <c r="N67" s="462"/>
      <c r="O67" s="462"/>
      <c r="P67" s="462"/>
      <c r="Q67" s="462"/>
      <c r="R67" s="462"/>
      <c r="S67" s="462"/>
      <c r="T67" s="462"/>
      <c r="U67" s="462"/>
      <c r="V67" s="462"/>
      <c r="W67" s="462"/>
      <c r="X67" s="462"/>
      <c r="Y67" s="462"/>
      <c r="Z67" s="462"/>
      <c r="AA67" s="462"/>
      <c r="AB67" s="463"/>
      <c r="AC67" s="489"/>
      <c r="AD67" s="490"/>
      <c r="AE67" s="241"/>
      <c r="AF67" s="355" t="str">
        <f t="shared" si="13"/>
        <v/>
      </c>
      <c r="AG67" s="49"/>
      <c r="AH67" s="117">
        <f t="shared" si="14"/>
        <v>0</v>
      </c>
      <c r="AI67" s="100">
        <f t="shared" si="15"/>
        <v>0</v>
      </c>
      <c r="AJ67" s="120"/>
      <c r="AK67" s="68"/>
      <c r="AL67" s="68"/>
      <c r="AM67" s="119"/>
      <c r="AN67" s="56"/>
      <c r="AO67" s="56"/>
      <c r="AP67" s="63">
        <f t="shared" si="24"/>
        <v>13</v>
      </c>
      <c r="AQ67" s="56">
        <f t="shared" si="10"/>
        <v>0</v>
      </c>
      <c r="AR67" s="76">
        <f t="shared" si="16"/>
        <v>0</v>
      </c>
      <c r="AS67" s="63" t="str">
        <f t="shared" si="17"/>
        <v/>
      </c>
      <c r="AT67" s="56"/>
      <c r="AU67" s="65" t="str">
        <f t="array" ref="AU67">IFERROR(IF(ROWS(AU$54:AU67)&gt;COUNTA($AS$54:$AS$84),"",INDEX($AS$54:$AS$84,SMALL(IF($AS$54:$AS$84&lt;&gt;"",ROW(AS$54:AS$84)-ROW($AS$54)+1),ROWS(AU$54:AU67)))),"")</f>
        <v/>
      </c>
      <c r="AV67" s="67"/>
      <c r="AW67" s="68"/>
      <c r="AX67" s="68"/>
      <c r="AY67" s="68"/>
      <c r="AZ67" s="68"/>
      <c r="BA67" s="106" t="str">
        <f t="shared" si="21"/>
        <v/>
      </c>
      <c r="BB67" s="68"/>
      <c r="BC67" s="68"/>
      <c r="BD67" s="68">
        <f t="shared" si="18"/>
        <v>0</v>
      </c>
      <c r="BE67" s="135">
        <f t="shared" si="22"/>
        <v>0</v>
      </c>
      <c r="BF67" s="68">
        <f t="shared" si="19"/>
        <v>0</v>
      </c>
      <c r="BG67" s="68"/>
      <c r="BH67" s="68"/>
      <c r="BI67" s="68"/>
      <c r="BJ67" s="68"/>
      <c r="BK67" s="68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DR67" s="22">
        <f t="shared" si="11"/>
        <v>0</v>
      </c>
    </row>
    <row r="68" spans="2:122" s="22" customFormat="1" ht="18.95" customHeight="1" x14ac:dyDescent="0.2">
      <c r="B68" s="21"/>
      <c r="C68" s="256" t="str">
        <f t="shared" si="20"/>
        <v/>
      </c>
      <c r="D68" s="386"/>
      <c r="E68" s="388"/>
      <c r="F68" s="389">
        <f t="shared" si="25"/>
        <v>0</v>
      </c>
      <c r="G68" s="390"/>
      <c r="H68" s="299"/>
      <c r="I68" s="24"/>
      <c r="J68" s="461"/>
      <c r="K68" s="462"/>
      <c r="L68" s="462"/>
      <c r="M68" s="462"/>
      <c r="N68" s="462"/>
      <c r="O68" s="462"/>
      <c r="P68" s="462"/>
      <c r="Q68" s="462"/>
      <c r="R68" s="462"/>
      <c r="S68" s="462"/>
      <c r="T68" s="462"/>
      <c r="U68" s="462"/>
      <c r="V68" s="462"/>
      <c r="W68" s="462"/>
      <c r="X68" s="462"/>
      <c r="Y68" s="462"/>
      <c r="Z68" s="462"/>
      <c r="AA68" s="462"/>
      <c r="AB68" s="463"/>
      <c r="AC68" s="489"/>
      <c r="AD68" s="490"/>
      <c r="AE68" s="241"/>
      <c r="AF68" s="355" t="str">
        <f t="shared" si="13"/>
        <v/>
      </c>
      <c r="AG68" s="49"/>
      <c r="AH68" s="117">
        <f t="shared" si="14"/>
        <v>0</v>
      </c>
      <c r="AI68" s="100">
        <f t="shared" si="15"/>
        <v>0</v>
      </c>
      <c r="AJ68" s="118"/>
      <c r="AK68" s="68"/>
      <c r="AL68" s="68"/>
      <c r="AM68" s="119"/>
      <c r="AN68" s="56"/>
      <c r="AO68" s="56"/>
      <c r="AP68" s="63">
        <f t="shared" si="24"/>
        <v>14</v>
      </c>
      <c r="AQ68" s="56">
        <f t="shared" si="10"/>
        <v>0</v>
      </c>
      <c r="AR68" s="76">
        <f t="shared" si="16"/>
        <v>0</v>
      </c>
      <c r="AS68" s="63" t="str">
        <f t="shared" si="17"/>
        <v/>
      </c>
      <c r="AT68" s="56"/>
      <c r="AU68" s="65" t="str">
        <f t="array" ref="AU68">IFERROR(IF(ROWS(AU$54:AU68)&gt;COUNTA($AS$54:$AS$84),"",INDEX($AS$54:$AS$84,SMALL(IF($AS$54:$AS$84&lt;&gt;"",ROW(AS$54:AS$84)-ROW($AS$54)+1),ROWS(AU$54:AU68)))),"")</f>
        <v/>
      </c>
      <c r="AV68" s="67"/>
      <c r="AW68" s="68"/>
      <c r="AX68" s="68"/>
      <c r="AY68" s="68"/>
      <c r="AZ68" s="68"/>
      <c r="BA68" s="106" t="str">
        <f t="shared" si="21"/>
        <v/>
      </c>
      <c r="BB68" s="68"/>
      <c r="BC68" s="68"/>
      <c r="BD68" s="68">
        <f t="shared" si="18"/>
        <v>0</v>
      </c>
      <c r="BE68" s="68">
        <f t="shared" si="22"/>
        <v>0</v>
      </c>
      <c r="BF68" s="68">
        <f t="shared" si="19"/>
        <v>0</v>
      </c>
      <c r="BG68" s="68"/>
      <c r="BH68" s="68"/>
      <c r="BI68" s="68"/>
      <c r="BJ68" s="68"/>
      <c r="BK68" s="68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DR68" s="22">
        <f t="shared" si="11"/>
        <v>0</v>
      </c>
    </row>
    <row r="69" spans="2:122" s="22" customFormat="1" ht="18.95" customHeight="1" x14ac:dyDescent="0.2">
      <c r="B69" s="21"/>
      <c r="C69" s="256" t="str">
        <f t="shared" si="20"/>
        <v/>
      </c>
      <c r="D69" s="386"/>
      <c r="E69" s="388"/>
      <c r="F69" s="389">
        <f t="shared" si="25"/>
        <v>0</v>
      </c>
      <c r="G69" s="390"/>
      <c r="H69" s="299"/>
      <c r="I69" s="24"/>
      <c r="J69" s="461"/>
      <c r="K69" s="462"/>
      <c r="L69" s="462"/>
      <c r="M69" s="462"/>
      <c r="N69" s="462"/>
      <c r="O69" s="462"/>
      <c r="P69" s="462"/>
      <c r="Q69" s="462"/>
      <c r="R69" s="462"/>
      <c r="S69" s="462"/>
      <c r="T69" s="462"/>
      <c r="U69" s="462"/>
      <c r="V69" s="462"/>
      <c r="W69" s="462"/>
      <c r="X69" s="462"/>
      <c r="Y69" s="462"/>
      <c r="Z69" s="462"/>
      <c r="AA69" s="462"/>
      <c r="AB69" s="463"/>
      <c r="AC69" s="489"/>
      <c r="AD69" s="490"/>
      <c r="AE69" s="241"/>
      <c r="AF69" s="355" t="str">
        <f t="shared" si="13"/>
        <v/>
      </c>
      <c r="AG69" s="49"/>
      <c r="AH69" s="117">
        <f t="shared" si="14"/>
        <v>0</v>
      </c>
      <c r="AI69" s="100">
        <f t="shared" si="15"/>
        <v>0</v>
      </c>
      <c r="AJ69" s="118"/>
      <c r="AK69" s="68"/>
      <c r="AL69" s="68"/>
      <c r="AM69" s="119"/>
      <c r="AN69" s="56"/>
      <c r="AO69" s="56"/>
      <c r="AP69" s="63">
        <f t="shared" si="24"/>
        <v>15</v>
      </c>
      <c r="AQ69" s="56">
        <f t="shared" si="10"/>
        <v>0</v>
      </c>
      <c r="AR69" s="76">
        <f t="shared" si="16"/>
        <v>0</v>
      </c>
      <c r="AS69" s="63" t="str">
        <f t="shared" si="17"/>
        <v/>
      </c>
      <c r="AT69" s="56"/>
      <c r="AU69" s="65" t="str">
        <f t="array" ref="AU69">IFERROR(IF(ROWS(AU$54:AU69)&gt;COUNTA($AS$54:$AS$84),"",INDEX($AS$54:$AS$84,SMALL(IF($AS$54:$AS$84&lt;&gt;"",ROW(AS$54:AS$84)-ROW($AS$54)+1),ROWS(AU$54:AU69)))),"")</f>
        <v/>
      </c>
      <c r="AV69" s="67"/>
      <c r="AW69" s="68"/>
      <c r="AX69" s="68"/>
      <c r="AY69" s="68"/>
      <c r="AZ69" s="68"/>
      <c r="BA69" s="106" t="str">
        <f t="shared" si="21"/>
        <v/>
      </c>
      <c r="BB69" s="68"/>
      <c r="BC69" s="68"/>
      <c r="BD69" s="68">
        <f t="shared" si="18"/>
        <v>0</v>
      </c>
      <c r="BE69" s="135">
        <f t="shared" si="22"/>
        <v>0</v>
      </c>
      <c r="BF69" s="68">
        <f t="shared" si="19"/>
        <v>0</v>
      </c>
      <c r="BG69" s="68"/>
      <c r="BH69" s="68"/>
      <c r="BI69" s="68"/>
      <c r="BJ69" s="68"/>
      <c r="BK69" s="68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DR69" s="22">
        <f t="shared" si="11"/>
        <v>0</v>
      </c>
    </row>
    <row r="70" spans="2:122" s="22" customFormat="1" ht="18.95" customHeight="1" x14ac:dyDescent="0.2">
      <c r="B70" s="21"/>
      <c r="C70" s="256" t="str">
        <f t="shared" si="20"/>
        <v/>
      </c>
      <c r="D70" s="386"/>
      <c r="E70" s="388"/>
      <c r="F70" s="389">
        <f t="shared" si="25"/>
        <v>0</v>
      </c>
      <c r="G70" s="390"/>
      <c r="H70" s="299"/>
      <c r="I70" s="24"/>
      <c r="J70" s="461"/>
      <c r="K70" s="462"/>
      <c r="L70" s="462"/>
      <c r="M70" s="462"/>
      <c r="N70" s="462"/>
      <c r="O70" s="462"/>
      <c r="P70" s="462"/>
      <c r="Q70" s="462"/>
      <c r="R70" s="462"/>
      <c r="S70" s="462"/>
      <c r="T70" s="462"/>
      <c r="U70" s="462"/>
      <c r="V70" s="462"/>
      <c r="W70" s="462"/>
      <c r="X70" s="462"/>
      <c r="Y70" s="462"/>
      <c r="Z70" s="462"/>
      <c r="AA70" s="462"/>
      <c r="AB70" s="463"/>
      <c r="AC70" s="489"/>
      <c r="AD70" s="490"/>
      <c r="AE70" s="241"/>
      <c r="AF70" s="355" t="str">
        <f t="shared" si="13"/>
        <v/>
      </c>
      <c r="AG70" s="49"/>
      <c r="AH70" s="117">
        <f t="shared" si="14"/>
        <v>0</v>
      </c>
      <c r="AI70" s="100">
        <f t="shared" si="15"/>
        <v>0</v>
      </c>
      <c r="AJ70" s="118"/>
      <c r="AK70" s="68"/>
      <c r="AL70" s="68"/>
      <c r="AM70" s="119"/>
      <c r="AN70" s="56"/>
      <c r="AO70" s="56"/>
      <c r="AP70" s="63">
        <f t="shared" si="24"/>
        <v>16</v>
      </c>
      <c r="AQ70" s="56">
        <f t="shared" si="10"/>
        <v>0</v>
      </c>
      <c r="AR70" s="76">
        <f t="shared" si="16"/>
        <v>0</v>
      </c>
      <c r="AS70" s="63" t="str">
        <f t="shared" si="17"/>
        <v/>
      </c>
      <c r="AT70" s="56"/>
      <c r="AU70" s="65" t="str">
        <f t="array" ref="AU70">IFERROR(IF(ROWS(AU$54:AU70)&gt;COUNTA($AS$54:$AS$84),"",INDEX($AS$54:$AS$84,SMALL(IF($AS$54:$AS$84&lt;&gt;"",ROW(AS$54:AS$84)-ROW($AS$54)+1),ROWS(AU$54:AU70)))),"")</f>
        <v/>
      </c>
      <c r="AV70" s="67"/>
      <c r="AW70" s="68"/>
      <c r="AX70" s="68"/>
      <c r="AY70" s="68"/>
      <c r="AZ70" s="68"/>
      <c r="BA70" s="106" t="str">
        <f t="shared" si="21"/>
        <v/>
      </c>
      <c r="BB70" s="68"/>
      <c r="BC70" s="68"/>
      <c r="BD70" s="68">
        <f t="shared" si="18"/>
        <v>0</v>
      </c>
      <c r="BE70" s="68">
        <f t="shared" si="22"/>
        <v>0</v>
      </c>
      <c r="BF70" s="68">
        <f t="shared" si="19"/>
        <v>0</v>
      </c>
      <c r="BG70" s="68"/>
      <c r="BH70" s="68"/>
      <c r="BI70" s="68"/>
      <c r="BJ70" s="68"/>
      <c r="BK70" s="68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DR70" s="22">
        <f t="shared" si="11"/>
        <v>0</v>
      </c>
    </row>
    <row r="71" spans="2:122" s="22" customFormat="1" ht="18.95" customHeight="1" x14ac:dyDescent="0.2">
      <c r="B71" s="21"/>
      <c r="C71" s="256" t="str">
        <f t="shared" si="20"/>
        <v/>
      </c>
      <c r="D71" s="386"/>
      <c r="E71" s="388"/>
      <c r="F71" s="389">
        <f t="shared" ref="F71" si="26">D71</f>
        <v>0</v>
      </c>
      <c r="G71" s="390"/>
      <c r="H71" s="299"/>
      <c r="I71" s="24"/>
      <c r="J71" s="461"/>
      <c r="K71" s="462"/>
      <c r="L71" s="462"/>
      <c r="M71" s="462"/>
      <c r="N71" s="462"/>
      <c r="O71" s="462"/>
      <c r="P71" s="462"/>
      <c r="Q71" s="462"/>
      <c r="R71" s="462"/>
      <c r="S71" s="462"/>
      <c r="T71" s="462"/>
      <c r="U71" s="462"/>
      <c r="V71" s="462"/>
      <c r="W71" s="462"/>
      <c r="X71" s="462"/>
      <c r="Y71" s="462"/>
      <c r="Z71" s="462"/>
      <c r="AA71" s="462"/>
      <c r="AB71" s="463"/>
      <c r="AC71" s="489"/>
      <c r="AD71" s="490"/>
      <c r="AE71" s="241"/>
      <c r="AF71" s="355" t="str">
        <f t="shared" si="13"/>
        <v/>
      </c>
      <c r="AG71" s="49"/>
      <c r="AH71" s="117">
        <f t="shared" si="14"/>
        <v>0</v>
      </c>
      <c r="AI71" s="100">
        <f t="shared" si="15"/>
        <v>0</v>
      </c>
      <c r="AJ71" s="118"/>
      <c r="AK71" s="68"/>
      <c r="AL71" s="68"/>
      <c r="AM71" s="119"/>
      <c r="AN71" s="56"/>
      <c r="AO71" s="56"/>
      <c r="AP71" s="63">
        <f t="shared" si="24"/>
        <v>17</v>
      </c>
      <c r="AQ71" s="56">
        <f t="shared" si="10"/>
        <v>0</v>
      </c>
      <c r="AR71" s="76">
        <f t="shared" si="16"/>
        <v>0</v>
      </c>
      <c r="AS71" s="63" t="str">
        <f t="shared" si="17"/>
        <v/>
      </c>
      <c r="AT71" s="56"/>
      <c r="AU71" s="65" t="str">
        <f t="array" ref="AU71">IFERROR(IF(ROWS(AU$54:AU71)&gt;COUNTA($AS$54:$AS$84),"",INDEX($AS$54:$AS$84,SMALL(IF($AS$54:$AS$84&lt;&gt;"",ROW(AS$54:AS$84)-ROW($AS$54)+1),ROWS(AU$54:AU71)))),"")</f>
        <v/>
      </c>
      <c r="AV71" s="67"/>
      <c r="AW71" s="68"/>
      <c r="AX71" s="68"/>
      <c r="AY71" s="68"/>
      <c r="AZ71" s="68"/>
      <c r="BA71" s="106" t="str">
        <f t="shared" si="21"/>
        <v/>
      </c>
      <c r="BB71" s="68"/>
      <c r="BC71" s="68"/>
      <c r="BD71" s="68">
        <f t="shared" si="18"/>
        <v>0</v>
      </c>
      <c r="BE71" s="135">
        <f t="shared" si="22"/>
        <v>0</v>
      </c>
      <c r="BF71" s="68">
        <f t="shared" si="19"/>
        <v>0</v>
      </c>
      <c r="BG71" s="68"/>
      <c r="BH71" s="68"/>
      <c r="BI71" s="68"/>
      <c r="BJ71" s="68"/>
      <c r="BK71" s="68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DR71" s="22">
        <f t="shared" si="11"/>
        <v>0</v>
      </c>
    </row>
    <row r="72" spans="2:122" s="22" customFormat="1" ht="18.95" customHeight="1" x14ac:dyDescent="0.2">
      <c r="B72" s="21"/>
      <c r="C72" s="256" t="str">
        <f t="shared" si="20"/>
        <v/>
      </c>
      <c r="D72" s="386"/>
      <c r="E72" s="388"/>
      <c r="F72" s="389">
        <f t="shared" si="23"/>
        <v>0</v>
      </c>
      <c r="G72" s="390"/>
      <c r="H72" s="299"/>
      <c r="I72" s="24"/>
      <c r="J72" s="461"/>
      <c r="K72" s="462"/>
      <c r="L72" s="462"/>
      <c r="M72" s="462"/>
      <c r="N72" s="462"/>
      <c r="O72" s="462"/>
      <c r="P72" s="462"/>
      <c r="Q72" s="462"/>
      <c r="R72" s="462"/>
      <c r="S72" s="462"/>
      <c r="T72" s="462"/>
      <c r="U72" s="462"/>
      <c r="V72" s="462"/>
      <c r="W72" s="462"/>
      <c r="X72" s="462"/>
      <c r="Y72" s="462"/>
      <c r="Z72" s="462"/>
      <c r="AA72" s="462"/>
      <c r="AB72" s="463"/>
      <c r="AC72" s="489"/>
      <c r="AD72" s="490"/>
      <c r="AE72" s="241"/>
      <c r="AF72" s="355" t="str">
        <f t="shared" si="13"/>
        <v/>
      </c>
      <c r="AG72" s="49"/>
      <c r="AH72" s="117">
        <f t="shared" si="14"/>
        <v>0</v>
      </c>
      <c r="AI72" s="100">
        <f t="shared" si="15"/>
        <v>0</v>
      </c>
      <c r="AJ72" s="118"/>
      <c r="AK72" s="68"/>
      <c r="AL72" s="68"/>
      <c r="AM72" s="119"/>
      <c r="AN72" s="56"/>
      <c r="AO72" s="56"/>
      <c r="AP72" s="63">
        <f t="shared" si="24"/>
        <v>18</v>
      </c>
      <c r="AQ72" s="56">
        <f t="shared" si="10"/>
        <v>0</v>
      </c>
      <c r="AR72" s="76">
        <f t="shared" si="16"/>
        <v>0</v>
      </c>
      <c r="AS72" s="63" t="str">
        <f t="shared" si="17"/>
        <v/>
      </c>
      <c r="AT72" s="56"/>
      <c r="AU72" s="65" t="str">
        <f t="array" ref="AU72">IFERROR(IF(ROWS(AU$54:AU72)&gt;COUNTA($AS$54:$AS$84),"",INDEX($AS$54:$AS$84,SMALL(IF($AS$54:$AS$84&lt;&gt;"",ROW(AS$54:AS$84)-ROW($AS$54)+1),ROWS(AU$54:AU72)))),"")</f>
        <v/>
      </c>
      <c r="AV72" s="67"/>
      <c r="AW72" s="68"/>
      <c r="AX72" s="68"/>
      <c r="AY72" s="68"/>
      <c r="AZ72" s="68"/>
      <c r="BA72" s="106" t="str">
        <f t="shared" si="21"/>
        <v/>
      </c>
      <c r="BB72" s="68"/>
      <c r="BC72" s="68"/>
      <c r="BD72" s="68">
        <f t="shared" si="18"/>
        <v>0</v>
      </c>
      <c r="BE72" s="68">
        <f t="shared" si="22"/>
        <v>0</v>
      </c>
      <c r="BF72" s="68">
        <f t="shared" si="19"/>
        <v>0</v>
      </c>
      <c r="BG72" s="68"/>
      <c r="BH72" s="68"/>
      <c r="BI72" s="68"/>
      <c r="BJ72" s="68"/>
      <c r="BK72" s="68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DR72" s="22">
        <f t="shared" si="11"/>
        <v>0</v>
      </c>
    </row>
    <row r="73" spans="2:122" s="22" customFormat="1" ht="18.95" customHeight="1" x14ac:dyDescent="0.2">
      <c r="B73" s="21"/>
      <c r="C73" s="256" t="str">
        <f t="shared" si="20"/>
        <v/>
      </c>
      <c r="D73" s="386"/>
      <c r="E73" s="388"/>
      <c r="F73" s="389">
        <f t="shared" si="23"/>
        <v>0</v>
      </c>
      <c r="G73" s="390"/>
      <c r="H73" s="299"/>
      <c r="I73" s="24"/>
      <c r="J73" s="461"/>
      <c r="K73" s="462"/>
      <c r="L73" s="462"/>
      <c r="M73" s="462"/>
      <c r="N73" s="462"/>
      <c r="O73" s="462"/>
      <c r="P73" s="462"/>
      <c r="Q73" s="462"/>
      <c r="R73" s="462"/>
      <c r="S73" s="462"/>
      <c r="T73" s="462"/>
      <c r="U73" s="462"/>
      <c r="V73" s="462"/>
      <c r="W73" s="462"/>
      <c r="X73" s="462"/>
      <c r="Y73" s="462"/>
      <c r="Z73" s="462"/>
      <c r="AA73" s="462"/>
      <c r="AB73" s="463"/>
      <c r="AC73" s="489"/>
      <c r="AD73" s="490"/>
      <c r="AE73" s="241"/>
      <c r="AF73" s="355" t="str">
        <f t="shared" si="13"/>
        <v/>
      </c>
      <c r="AG73" s="49"/>
      <c r="AH73" s="117">
        <f t="shared" si="14"/>
        <v>0</v>
      </c>
      <c r="AI73" s="100">
        <f t="shared" si="15"/>
        <v>0</v>
      </c>
      <c r="AJ73" s="118"/>
      <c r="AK73" s="68"/>
      <c r="AL73" s="68"/>
      <c r="AM73" s="119"/>
      <c r="AN73" s="56"/>
      <c r="AO73" s="56"/>
      <c r="AP73" s="63">
        <f t="shared" si="24"/>
        <v>19</v>
      </c>
      <c r="AQ73" s="56">
        <f t="shared" si="10"/>
        <v>0</v>
      </c>
      <c r="AR73" s="76">
        <f t="shared" si="16"/>
        <v>0</v>
      </c>
      <c r="AS73" s="63" t="str">
        <f t="shared" si="17"/>
        <v/>
      </c>
      <c r="AT73" s="56"/>
      <c r="AU73" s="65" t="str">
        <f t="array" ref="AU73">IFERROR(IF(ROWS(AU$54:AU73)&gt;COUNTA($AS$54:$AS$84),"",INDEX($AS$54:$AS$84,SMALL(IF($AS$54:$AS$84&lt;&gt;"",ROW(AS$54:AS$84)-ROW($AS$54)+1),ROWS(AU$54:AU73)))),"")</f>
        <v/>
      </c>
      <c r="AV73" s="67"/>
      <c r="AW73" s="68"/>
      <c r="AX73" s="68"/>
      <c r="AY73" s="68"/>
      <c r="AZ73" s="68"/>
      <c r="BA73" s="106" t="str">
        <f t="shared" si="21"/>
        <v/>
      </c>
      <c r="BB73" s="68"/>
      <c r="BC73" s="68"/>
      <c r="BD73" s="68">
        <f t="shared" si="18"/>
        <v>0</v>
      </c>
      <c r="BE73" s="135">
        <f t="shared" si="22"/>
        <v>0</v>
      </c>
      <c r="BF73" s="68">
        <f t="shared" si="19"/>
        <v>0</v>
      </c>
      <c r="BG73" s="68"/>
      <c r="BH73" s="68"/>
      <c r="BI73" s="68"/>
      <c r="BJ73" s="68"/>
      <c r="BK73" s="68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DR73" s="22">
        <f t="shared" si="11"/>
        <v>0</v>
      </c>
    </row>
    <row r="74" spans="2:122" s="22" customFormat="1" ht="18.95" customHeight="1" x14ac:dyDescent="0.2">
      <c r="B74" s="21"/>
      <c r="C74" s="256" t="str">
        <f t="shared" si="20"/>
        <v/>
      </c>
      <c r="D74" s="386"/>
      <c r="E74" s="388"/>
      <c r="F74" s="389">
        <f t="shared" si="23"/>
        <v>0</v>
      </c>
      <c r="G74" s="390"/>
      <c r="H74" s="299"/>
      <c r="I74" s="24"/>
      <c r="J74" s="461"/>
      <c r="K74" s="462"/>
      <c r="L74" s="462"/>
      <c r="M74" s="462"/>
      <c r="N74" s="462"/>
      <c r="O74" s="462"/>
      <c r="P74" s="462"/>
      <c r="Q74" s="462"/>
      <c r="R74" s="462"/>
      <c r="S74" s="462"/>
      <c r="T74" s="462"/>
      <c r="U74" s="462"/>
      <c r="V74" s="462"/>
      <c r="W74" s="462"/>
      <c r="X74" s="462"/>
      <c r="Y74" s="462"/>
      <c r="Z74" s="462"/>
      <c r="AA74" s="462"/>
      <c r="AB74" s="463"/>
      <c r="AC74" s="489"/>
      <c r="AD74" s="490"/>
      <c r="AE74" s="241"/>
      <c r="AF74" s="355" t="str">
        <f t="shared" si="13"/>
        <v/>
      </c>
      <c r="AG74" s="49"/>
      <c r="AH74" s="117">
        <f t="shared" si="14"/>
        <v>0</v>
      </c>
      <c r="AI74" s="100">
        <f t="shared" si="15"/>
        <v>0</v>
      </c>
      <c r="AJ74" s="118"/>
      <c r="AK74" s="68"/>
      <c r="AL74" s="68"/>
      <c r="AM74" s="119"/>
      <c r="AN74" s="56"/>
      <c r="AO74" s="56"/>
      <c r="AP74" s="63">
        <f t="shared" si="24"/>
        <v>20</v>
      </c>
      <c r="AQ74" s="56">
        <f t="shared" si="10"/>
        <v>0</v>
      </c>
      <c r="AR74" s="76">
        <f t="shared" si="16"/>
        <v>0</v>
      </c>
      <c r="AS74" s="63" t="str">
        <f t="shared" si="17"/>
        <v/>
      </c>
      <c r="AT74" s="56"/>
      <c r="AU74" s="65" t="str">
        <f t="array" ref="AU74">IFERROR(IF(ROWS(AU$54:AU74)&gt;COUNTA($AS$54:$AS$84),"",INDEX($AS$54:$AS$84,SMALL(IF($AS$54:$AS$84&lt;&gt;"",ROW(AS$54:AS$84)-ROW($AS$54)+1),ROWS(AU$54:AU74)))),"")</f>
        <v/>
      </c>
      <c r="AV74" s="67"/>
      <c r="AW74" s="68"/>
      <c r="AX74" s="68"/>
      <c r="AY74" s="68"/>
      <c r="AZ74" s="68"/>
      <c r="BA74" s="106" t="str">
        <f t="shared" si="21"/>
        <v/>
      </c>
      <c r="BB74" s="68"/>
      <c r="BC74" s="68"/>
      <c r="BD74" s="68">
        <f t="shared" si="18"/>
        <v>0</v>
      </c>
      <c r="BE74" s="68">
        <f t="shared" si="22"/>
        <v>0</v>
      </c>
      <c r="BF74" s="68">
        <f t="shared" si="19"/>
        <v>0</v>
      </c>
      <c r="BG74" s="68"/>
      <c r="BH74" s="68"/>
      <c r="BI74" s="68"/>
      <c r="BJ74" s="68"/>
      <c r="BK74" s="68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DR74" s="22">
        <f t="shared" si="11"/>
        <v>0</v>
      </c>
    </row>
    <row r="75" spans="2:122" s="22" customFormat="1" ht="18.95" customHeight="1" x14ac:dyDescent="0.2">
      <c r="B75" s="21"/>
      <c r="C75" s="256" t="str">
        <f t="shared" si="20"/>
        <v/>
      </c>
      <c r="D75" s="386"/>
      <c r="E75" s="388"/>
      <c r="F75" s="389">
        <f t="shared" si="23"/>
        <v>0</v>
      </c>
      <c r="G75" s="390"/>
      <c r="H75" s="299"/>
      <c r="I75" s="24"/>
      <c r="J75" s="461"/>
      <c r="K75" s="462"/>
      <c r="L75" s="462"/>
      <c r="M75" s="462"/>
      <c r="N75" s="462"/>
      <c r="O75" s="462"/>
      <c r="P75" s="462"/>
      <c r="Q75" s="462"/>
      <c r="R75" s="462"/>
      <c r="S75" s="462"/>
      <c r="T75" s="462"/>
      <c r="U75" s="462"/>
      <c r="V75" s="462"/>
      <c r="W75" s="462"/>
      <c r="X75" s="462"/>
      <c r="Y75" s="462"/>
      <c r="Z75" s="462"/>
      <c r="AA75" s="462"/>
      <c r="AB75" s="463"/>
      <c r="AC75" s="489"/>
      <c r="AD75" s="490"/>
      <c r="AE75" s="241"/>
      <c r="AF75" s="355" t="str">
        <f t="shared" si="13"/>
        <v/>
      </c>
      <c r="AG75" s="49"/>
      <c r="AH75" s="117">
        <f t="shared" si="14"/>
        <v>0</v>
      </c>
      <c r="AI75" s="100">
        <f t="shared" si="15"/>
        <v>0</v>
      </c>
      <c r="AJ75" s="118"/>
      <c r="AK75" s="68"/>
      <c r="AL75" s="68"/>
      <c r="AM75" s="119"/>
      <c r="AN75" s="56"/>
      <c r="AO75" s="56"/>
      <c r="AP75" s="63">
        <f t="shared" si="24"/>
        <v>21</v>
      </c>
      <c r="AQ75" s="56">
        <f t="shared" si="10"/>
        <v>0</v>
      </c>
      <c r="AR75" s="76">
        <f t="shared" si="16"/>
        <v>0</v>
      </c>
      <c r="AS75" s="63" t="str">
        <f t="shared" si="17"/>
        <v/>
      </c>
      <c r="AT75" s="56"/>
      <c r="AU75" s="65" t="str">
        <f t="array" ref="AU75">IFERROR(IF(ROWS(AU$54:AU75)&gt;COUNTA($AS$54:$AS$84),"",INDEX($AS$54:$AS$84,SMALL(IF($AS$54:$AS$84&lt;&gt;"",ROW(AS$54:AS$84)-ROW($AS$54)+1),ROWS(AU$54:AU75)))),"")</f>
        <v/>
      </c>
      <c r="AV75" s="67"/>
      <c r="AW75" s="68"/>
      <c r="AX75" s="68"/>
      <c r="AY75" s="68"/>
      <c r="AZ75" s="68"/>
      <c r="BA75" s="106" t="str">
        <f t="shared" si="21"/>
        <v/>
      </c>
      <c r="BB75" s="68"/>
      <c r="BC75" s="68"/>
      <c r="BD75" s="68">
        <f t="shared" si="18"/>
        <v>0</v>
      </c>
      <c r="BE75" s="135">
        <f t="shared" si="22"/>
        <v>0</v>
      </c>
      <c r="BF75" s="68">
        <f t="shared" si="19"/>
        <v>0</v>
      </c>
      <c r="BG75" s="68"/>
      <c r="BH75" s="68"/>
      <c r="BI75" s="68"/>
      <c r="BJ75" s="68"/>
      <c r="BK75" s="68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DR75" s="22">
        <f t="shared" si="11"/>
        <v>0</v>
      </c>
    </row>
    <row r="76" spans="2:122" s="22" customFormat="1" ht="18.95" customHeight="1" x14ac:dyDescent="0.2">
      <c r="B76" s="21"/>
      <c r="C76" s="256" t="str">
        <f t="shared" si="20"/>
        <v/>
      </c>
      <c r="D76" s="386"/>
      <c r="E76" s="388"/>
      <c r="F76" s="389">
        <f t="shared" si="23"/>
        <v>0</v>
      </c>
      <c r="G76" s="390"/>
      <c r="H76" s="299"/>
      <c r="I76" s="24"/>
      <c r="J76" s="461"/>
      <c r="K76" s="462"/>
      <c r="L76" s="462"/>
      <c r="M76" s="462"/>
      <c r="N76" s="462"/>
      <c r="O76" s="462"/>
      <c r="P76" s="462"/>
      <c r="Q76" s="462"/>
      <c r="R76" s="462"/>
      <c r="S76" s="462"/>
      <c r="T76" s="462"/>
      <c r="U76" s="462"/>
      <c r="V76" s="462"/>
      <c r="W76" s="462"/>
      <c r="X76" s="462"/>
      <c r="Y76" s="462"/>
      <c r="Z76" s="462"/>
      <c r="AA76" s="462"/>
      <c r="AB76" s="463"/>
      <c r="AC76" s="489"/>
      <c r="AD76" s="490"/>
      <c r="AE76" s="241"/>
      <c r="AF76" s="355" t="str">
        <f t="shared" si="13"/>
        <v/>
      </c>
      <c r="AG76" s="49"/>
      <c r="AH76" s="117">
        <f t="shared" si="14"/>
        <v>0</v>
      </c>
      <c r="AI76" s="100">
        <f t="shared" si="15"/>
        <v>0</v>
      </c>
      <c r="AJ76" s="118"/>
      <c r="AK76" s="68"/>
      <c r="AL76" s="68"/>
      <c r="AM76" s="119"/>
      <c r="AN76" s="56"/>
      <c r="AO76" s="56"/>
      <c r="AP76" s="63">
        <f t="shared" si="24"/>
        <v>22</v>
      </c>
      <c r="AQ76" s="56">
        <f t="shared" si="10"/>
        <v>0</v>
      </c>
      <c r="AR76" s="76">
        <f t="shared" si="16"/>
        <v>0</v>
      </c>
      <c r="AS76" s="63" t="str">
        <f t="shared" si="17"/>
        <v/>
      </c>
      <c r="AT76" s="56"/>
      <c r="AU76" s="65" t="str">
        <f t="array" ref="AU76">IFERROR(IF(ROWS(AU$54:AU76)&gt;COUNTA($AS$54:$AS$84),"",INDEX($AS$54:$AS$84,SMALL(IF($AS$54:$AS$84&lt;&gt;"",ROW(AS$54:AS$84)-ROW($AS$54)+1),ROWS(AU$54:AU76)))),"")</f>
        <v/>
      </c>
      <c r="AV76" s="67"/>
      <c r="AW76" s="68"/>
      <c r="AX76" s="68"/>
      <c r="AY76" s="68"/>
      <c r="AZ76" s="68"/>
      <c r="BA76" s="106" t="str">
        <f t="shared" si="21"/>
        <v/>
      </c>
      <c r="BB76" s="68"/>
      <c r="BC76" s="68"/>
      <c r="BD76" s="68">
        <f t="shared" si="18"/>
        <v>0</v>
      </c>
      <c r="BE76" s="68">
        <f t="shared" si="22"/>
        <v>0</v>
      </c>
      <c r="BF76" s="68">
        <f t="shared" si="19"/>
        <v>0</v>
      </c>
      <c r="BG76" s="68"/>
      <c r="BH76" s="68"/>
      <c r="BI76" s="68"/>
      <c r="BJ76" s="68"/>
      <c r="BK76" s="68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DR76" s="22">
        <f t="shared" si="11"/>
        <v>0</v>
      </c>
    </row>
    <row r="77" spans="2:122" s="22" customFormat="1" ht="18.95" customHeight="1" x14ac:dyDescent="0.2">
      <c r="B77" s="21"/>
      <c r="C77" s="256" t="str">
        <f t="shared" si="20"/>
        <v/>
      </c>
      <c r="D77" s="386"/>
      <c r="E77" s="388"/>
      <c r="F77" s="389">
        <f t="shared" si="23"/>
        <v>0</v>
      </c>
      <c r="G77" s="390"/>
      <c r="H77" s="299"/>
      <c r="I77" s="24"/>
      <c r="J77" s="461"/>
      <c r="K77" s="462"/>
      <c r="L77" s="462"/>
      <c r="M77" s="462"/>
      <c r="N77" s="462"/>
      <c r="O77" s="462"/>
      <c r="P77" s="462"/>
      <c r="Q77" s="462"/>
      <c r="R77" s="462"/>
      <c r="S77" s="462"/>
      <c r="T77" s="462"/>
      <c r="U77" s="462"/>
      <c r="V77" s="462"/>
      <c r="W77" s="462"/>
      <c r="X77" s="462"/>
      <c r="Y77" s="462"/>
      <c r="Z77" s="462"/>
      <c r="AA77" s="462"/>
      <c r="AB77" s="463"/>
      <c r="AC77" s="489"/>
      <c r="AD77" s="490"/>
      <c r="AE77" s="241"/>
      <c r="AF77" s="355" t="str">
        <f t="shared" si="13"/>
        <v/>
      </c>
      <c r="AG77" s="49"/>
      <c r="AH77" s="117">
        <f t="shared" si="14"/>
        <v>0</v>
      </c>
      <c r="AI77" s="100">
        <f t="shared" si="15"/>
        <v>0</v>
      </c>
      <c r="AJ77" s="118"/>
      <c r="AK77" s="68"/>
      <c r="AL77" s="68"/>
      <c r="AM77" s="119"/>
      <c r="AN77" s="56"/>
      <c r="AO77" s="56"/>
      <c r="AP77" s="63">
        <f t="shared" si="24"/>
        <v>23</v>
      </c>
      <c r="AQ77" s="56">
        <f t="shared" si="10"/>
        <v>0</v>
      </c>
      <c r="AR77" s="76">
        <f t="shared" si="16"/>
        <v>0</v>
      </c>
      <c r="AS77" s="63" t="str">
        <f t="shared" si="17"/>
        <v/>
      </c>
      <c r="AT77" s="56"/>
      <c r="AU77" s="65" t="str">
        <f t="array" ref="AU77">IFERROR(IF(ROWS(AU$54:AU77)&gt;COUNTA($AS$54:$AS$84),"",INDEX($AS$54:$AS$84,SMALL(IF($AS$54:$AS$84&lt;&gt;"",ROW(AS$54:AS$84)-ROW($AS$54)+1),ROWS(AU$54:AU77)))),"")</f>
        <v/>
      </c>
      <c r="AV77" s="67"/>
      <c r="AW77" s="68"/>
      <c r="AX77" s="68"/>
      <c r="AY77" s="68"/>
      <c r="AZ77" s="68"/>
      <c r="BA77" s="106" t="str">
        <f t="shared" si="21"/>
        <v/>
      </c>
      <c r="BB77" s="68"/>
      <c r="BC77" s="68"/>
      <c r="BD77" s="68">
        <f t="shared" si="18"/>
        <v>0</v>
      </c>
      <c r="BE77" s="135">
        <f t="shared" si="22"/>
        <v>0</v>
      </c>
      <c r="BF77" s="68">
        <f t="shared" si="19"/>
        <v>0</v>
      </c>
      <c r="BG77" s="68"/>
      <c r="BH77" s="68"/>
      <c r="BI77" s="68"/>
      <c r="BJ77" s="68"/>
      <c r="BK77" s="68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DR77" s="22">
        <f t="shared" si="11"/>
        <v>0</v>
      </c>
    </row>
    <row r="78" spans="2:122" s="22" customFormat="1" ht="18.95" customHeight="1" x14ac:dyDescent="0.2">
      <c r="B78" s="21"/>
      <c r="C78" s="256" t="str">
        <f t="shared" si="20"/>
        <v/>
      </c>
      <c r="D78" s="386"/>
      <c r="E78" s="388"/>
      <c r="F78" s="389">
        <f t="shared" si="23"/>
        <v>0</v>
      </c>
      <c r="G78" s="390"/>
      <c r="H78" s="299"/>
      <c r="I78" s="24"/>
      <c r="J78" s="461"/>
      <c r="K78" s="462"/>
      <c r="L78" s="462"/>
      <c r="M78" s="462"/>
      <c r="N78" s="462"/>
      <c r="O78" s="462"/>
      <c r="P78" s="462"/>
      <c r="Q78" s="462"/>
      <c r="R78" s="462"/>
      <c r="S78" s="462"/>
      <c r="T78" s="462"/>
      <c r="U78" s="462"/>
      <c r="V78" s="462"/>
      <c r="W78" s="462"/>
      <c r="X78" s="462"/>
      <c r="Y78" s="462"/>
      <c r="Z78" s="462"/>
      <c r="AA78" s="462"/>
      <c r="AB78" s="463"/>
      <c r="AC78" s="489"/>
      <c r="AD78" s="490"/>
      <c r="AE78" s="241"/>
      <c r="AF78" s="355" t="str">
        <f t="shared" si="13"/>
        <v/>
      </c>
      <c r="AG78" s="49"/>
      <c r="AH78" s="117">
        <f t="shared" si="14"/>
        <v>0</v>
      </c>
      <c r="AI78" s="100">
        <f t="shared" si="15"/>
        <v>0</v>
      </c>
      <c r="AJ78" s="118"/>
      <c r="AK78" s="68"/>
      <c r="AL78" s="68"/>
      <c r="AM78" s="119"/>
      <c r="AN78" s="56"/>
      <c r="AO78" s="56"/>
      <c r="AP78" s="63">
        <f t="shared" si="24"/>
        <v>24</v>
      </c>
      <c r="AQ78" s="56">
        <f t="shared" si="10"/>
        <v>0</v>
      </c>
      <c r="AR78" s="76">
        <f t="shared" si="16"/>
        <v>0</v>
      </c>
      <c r="AS78" s="63" t="str">
        <f t="shared" si="17"/>
        <v/>
      </c>
      <c r="AT78" s="56"/>
      <c r="AU78" s="65" t="str">
        <f t="array" ref="AU78">IFERROR(IF(ROWS(AU$54:AU78)&gt;COUNTA($AS$54:$AS$84),"",INDEX($AS$54:$AS$84,SMALL(IF($AS$54:$AS$84&lt;&gt;"",ROW(AS$54:AS$84)-ROW($AS$54)+1),ROWS(AU$54:AU78)))),"")</f>
        <v/>
      </c>
      <c r="AV78" s="67"/>
      <c r="AW78" s="68"/>
      <c r="AX78" s="68"/>
      <c r="AY78" s="68"/>
      <c r="AZ78" s="68"/>
      <c r="BA78" s="106" t="str">
        <f t="shared" si="21"/>
        <v/>
      </c>
      <c r="BB78" s="68"/>
      <c r="BC78" s="68"/>
      <c r="BD78" s="68">
        <f t="shared" si="18"/>
        <v>0</v>
      </c>
      <c r="BE78" s="68">
        <f t="shared" si="22"/>
        <v>0</v>
      </c>
      <c r="BF78" s="68">
        <f t="shared" si="19"/>
        <v>0</v>
      </c>
      <c r="BG78" s="68"/>
      <c r="BH78" s="68"/>
      <c r="BI78" s="68"/>
      <c r="BJ78" s="68"/>
      <c r="BK78" s="68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DR78" s="22">
        <f t="shared" si="11"/>
        <v>0</v>
      </c>
    </row>
    <row r="79" spans="2:122" s="22" customFormat="1" ht="18.95" customHeight="1" x14ac:dyDescent="0.2">
      <c r="B79" s="21"/>
      <c r="C79" s="256" t="str">
        <f t="shared" si="20"/>
        <v/>
      </c>
      <c r="D79" s="386"/>
      <c r="E79" s="388"/>
      <c r="F79" s="389">
        <f t="shared" si="23"/>
        <v>0</v>
      </c>
      <c r="G79" s="390"/>
      <c r="H79" s="299"/>
      <c r="I79" s="24"/>
      <c r="J79" s="461"/>
      <c r="K79" s="462"/>
      <c r="L79" s="462"/>
      <c r="M79" s="462"/>
      <c r="N79" s="462"/>
      <c r="O79" s="462"/>
      <c r="P79" s="462"/>
      <c r="Q79" s="462"/>
      <c r="R79" s="462"/>
      <c r="S79" s="462"/>
      <c r="T79" s="462"/>
      <c r="U79" s="462"/>
      <c r="V79" s="462"/>
      <c r="W79" s="462"/>
      <c r="X79" s="462"/>
      <c r="Y79" s="462"/>
      <c r="Z79" s="462"/>
      <c r="AA79" s="462"/>
      <c r="AB79" s="463"/>
      <c r="AC79" s="489"/>
      <c r="AD79" s="490"/>
      <c r="AE79" s="241"/>
      <c r="AF79" s="355" t="str">
        <f t="shared" si="13"/>
        <v/>
      </c>
      <c r="AG79" s="49"/>
      <c r="AH79" s="117">
        <f t="shared" si="14"/>
        <v>0</v>
      </c>
      <c r="AI79" s="100">
        <f t="shared" si="15"/>
        <v>0</v>
      </c>
      <c r="AJ79" s="118"/>
      <c r="AK79" s="68"/>
      <c r="AL79" s="68"/>
      <c r="AM79" s="119"/>
      <c r="AN79" s="56"/>
      <c r="AO79" s="56"/>
      <c r="AP79" s="63">
        <f t="shared" si="24"/>
        <v>25</v>
      </c>
      <c r="AQ79" s="56">
        <f t="shared" si="10"/>
        <v>0</v>
      </c>
      <c r="AR79" s="76">
        <f t="shared" si="16"/>
        <v>0</v>
      </c>
      <c r="AS79" s="63" t="str">
        <f t="shared" si="17"/>
        <v/>
      </c>
      <c r="AT79" s="56"/>
      <c r="AU79" s="65" t="str">
        <f t="array" ref="AU79">IFERROR(IF(ROWS(AU$54:AU79)&gt;COUNTA($AS$54:$AS$84),"",INDEX($AS$54:$AS$84,SMALL(IF($AS$54:$AS$84&lt;&gt;"",ROW(AS$54:AS$84)-ROW($AS$54)+1),ROWS(AU$54:AU79)))),"")</f>
        <v/>
      </c>
      <c r="AV79" s="67"/>
      <c r="AW79" s="68"/>
      <c r="AX79" s="68"/>
      <c r="AY79" s="68"/>
      <c r="AZ79" s="68"/>
      <c r="BA79" s="106" t="str">
        <f t="shared" si="21"/>
        <v/>
      </c>
      <c r="BB79" s="68"/>
      <c r="BC79" s="68"/>
      <c r="BD79" s="68">
        <f t="shared" si="18"/>
        <v>0</v>
      </c>
      <c r="BE79" s="135">
        <f t="shared" si="22"/>
        <v>0</v>
      </c>
      <c r="BF79" s="68">
        <f t="shared" si="19"/>
        <v>0</v>
      </c>
      <c r="BG79" s="68"/>
      <c r="BH79" s="68"/>
      <c r="BI79" s="68"/>
      <c r="BJ79" s="68"/>
      <c r="BK79" s="68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DR79" s="22">
        <f t="shared" si="11"/>
        <v>0</v>
      </c>
    </row>
    <row r="80" spans="2:122" s="22" customFormat="1" ht="18.95" customHeight="1" x14ac:dyDescent="0.2">
      <c r="B80" s="21"/>
      <c r="C80" s="256" t="str">
        <f t="shared" si="20"/>
        <v/>
      </c>
      <c r="D80" s="386"/>
      <c r="E80" s="388"/>
      <c r="F80" s="389">
        <f t="shared" si="23"/>
        <v>0</v>
      </c>
      <c r="G80" s="390"/>
      <c r="H80" s="299"/>
      <c r="I80" s="24"/>
      <c r="J80" s="461"/>
      <c r="K80" s="462"/>
      <c r="L80" s="462"/>
      <c r="M80" s="462"/>
      <c r="N80" s="462"/>
      <c r="O80" s="462"/>
      <c r="P80" s="462"/>
      <c r="Q80" s="462"/>
      <c r="R80" s="462"/>
      <c r="S80" s="462"/>
      <c r="T80" s="462"/>
      <c r="U80" s="462"/>
      <c r="V80" s="462"/>
      <c r="W80" s="462"/>
      <c r="X80" s="462"/>
      <c r="Y80" s="462"/>
      <c r="Z80" s="462"/>
      <c r="AA80" s="462"/>
      <c r="AB80" s="463"/>
      <c r="AC80" s="489"/>
      <c r="AD80" s="490"/>
      <c r="AE80" s="241"/>
      <c r="AF80" s="355" t="str">
        <f t="shared" si="13"/>
        <v/>
      </c>
      <c r="AG80" s="49"/>
      <c r="AH80" s="117">
        <f t="shared" si="14"/>
        <v>0</v>
      </c>
      <c r="AI80" s="100">
        <f t="shared" si="15"/>
        <v>0</v>
      </c>
      <c r="AJ80" s="118"/>
      <c r="AK80" s="68"/>
      <c r="AL80" s="68"/>
      <c r="AM80" s="119"/>
      <c r="AN80" s="56"/>
      <c r="AO80" s="56"/>
      <c r="AP80" s="63">
        <f t="shared" si="24"/>
        <v>26</v>
      </c>
      <c r="AQ80" s="56">
        <f t="shared" si="10"/>
        <v>0</v>
      </c>
      <c r="AR80" s="76">
        <f t="shared" si="16"/>
        <v>0</v>
      </c>
      <c r="AS80" s="63" t="str">
        <f t="shared" si="17"/>
        <v/>
      </c>
      <c r="AT80" s="56"/>
      <c r="AU80" s="65" t="str">
        <f t="array" ref="AU80">IFERROR(IF(ROWS(AU$54:AU80)&gt;COUNTA($AS$54:$AS$84),"",INDEX($AS$54:$AS$84,SMALL(IF($AS$54:$AS$84&lt;&gt;"",ROW(AS$54:AS$84)-ROW($AS$54)+1),ROWS(AU$54:AU80)))),"")</f>
        <v/>
      </c>
      <c r="AV80" s="67"/>
      <c r="AW80" s="68"/>
      <c r="AX80" s="68"/>
      <c r="AY80" s="68"/>
      <c r="AZ80" s="68"/>
      <c r="BA80" s="106" t="str">
        <f t="shared" si="21"/>
        <v/>
      </c>
      <c r="BB80" s="68"/>
      <c r="BC80" s="68"/>
      <c r="BD80" s="68">
        <f t="shared" si="18"/>
        <v>0</v>
      </c>
      <c r="BE80" s="68">
        <f t="shared" si="22"/>
        <v>0</v>
      </c>
      <c r="BF80" s="68">
        <f t="shared" si="19"/>
        <v>0</v>
      </c>
      <c r="BG80" s="68"/>
      <c r="BH80" s="68"/>
      <c r="BI80" s="68"/>
      <c r="BJ80" s="68"/>
      <c r="BK80" s="68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DR80" s="22">
        <f t="shared" si="11"/>
        <v>0</v>
      </c>
    </row>
    <row r="81" spans="2:122" s="22" customFormat="1" ht="18.95" customHeight="1" x14ac:dyDescent="0.2">
      <c r="B81" s="21"/>
      <c r="C81" s="256" t="str">
        <f t="shared" si="20"/>
        <v/>
      </c>
      <c r="D81" s="386"/>
      <c r="E81" s="388"/>
      <c r="F81" s="389">
        <f t="shared" si="23"/>
        <v>0</v>
      </c>
      <c r="G81" s="390"/>
      <c r="H81" s="299"/>
      <c r="I81" s="24"/>
      <c r="J81" s="461"/>
      <c r="K81" s="462"/>
      <c r="L81" s="462"/>
      <c r="M81" s="462"/>
      <c r="N81" s="462"/>
      <c r="O81" s="462"/>
      <c r="P81" s="462"/>
      <c r="Q81" s="462"/>
      <c r="R81" s="462"/>
      <c r="S81" s="462"/>
      <c r="T81" s="462"/>
      <c r="U81" s="462"/>
      <c r="V81" s="462"/>
      <c r="W81" s="462"/>
      <c r="X81" s="462"/>
      <c r="Y81" s="462"/>
      <c r="Z81" s="462"/>
      <c r="AA81" s="462"/>
      <c r="AB81" s="463"/>
      <c r="AC81" s="489"/>
      <c r="AD81" s="490"/>
      <c r="AE81" s="241"/>
      <c r="AF81" s="355" t="str">
        <f t="shared" si="13"/>
        <v/>
      </c>
      <c r="AG81" s="68"/>
      <c r="AH81" s="117">
        <f t="shared" si="14"/>
        <v>0</v>
      </c>
      <c r="AI81" s="100">
        <f t="shared" si="15"/>
        <v>0</v>
      </c>
      <c r="AJ81" s="118"/>
      <c r="AK81" s="68"/>
      <c r="AL81" s="68"/>
      <c r="AM81" s="119"/>
      <c r="AN81" s="56"/>
      <c r="AO81" s="56"/>
      <c r="AP81" s="63">
        <f t="shared" si="24"/>
        <v>27</v>
      </c>
      <c r="AQ81" s="56">
        <f t="shared" si="10"/>
        <v>0</v>
      </c>
      <c r="AR81" s="76">
        <f t="shared" si="16"/>
        <v>0</v>
      </c>
      <c r="AS81" s="63" t="str">
        <f t="shared" si="17"/>
        <v/>
      </c>
      <c r="AT81" s="56"/>
      <c r="AU81" s="65" t="str">
        <f t="array" ref="AU81">IFERROR(IF(ROWS(AU$54:AU81)&gt;COUNTA($AS$54:$AS$84),"",INDEX($AS$54:$AS$84,SMALL(IF($AS$54:$AS$84&lt;&gt;"",ROW(AS$54:AS$84)-ROW($AS$54)+1),ROWS(AU$54:AU81)))),"")</f>
        <v/>
      </c>
      <c r="AV81" s="67"/>
      <c r="AW81" s="68"/>
      <c r="AX81" s="68"/>
      <c r="AY81" s="68"/>
      <c r="AZ81" s="68"/>
      <c r="BA81" s="106" t="str">
        <f t="shared" si="21"/>
        <v/>
      </c>
      <c r="BB81" s="68"/>
      <c r="BC81" s="68"/>
      <c r="BD81" s="68">
        <f t="shared" si="18"/>
        <v>0</v>
      </c>
      <c r="BE81" s="135">
        <f t="shared" si="22"/>
        <v>0</v>
      </c>
      <c r="BF81" s="68">
        <f t="shared" si="19"/>
        <v>0</v>
      </c>
      <c r="BG81" s="68"/>
      <c r="BH81" s="68"/>
      <c r="BI81" s="68"/>
      <c r="BJ81" s="68"/>
      <c r="BK81" s="68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DR81" s="22">
        <f t="shared" si="11"/>
        <v>0</v>
      </c>
    </row>
    <row r="82" spans="2:122" s="22" customFormat="1" ht="18.95" customHeight="1" x14ac:dyDescent="0.2">
      <c r="B82" s="21"/>
      <c r="C82" s="256" t="str">
        <f t="shared" si="20"/>
        <v/>
      </c>
      <c r="D82" s="386"/>
      <c r="E82" s="388"/>
      <c r="F82" s="389">
        <f t="shared" si="23"/>
        <v>0</v>
      </c>
      <c r="G82" s="390"/>
      <c r="H82" s="299"/>
      <c r="I82" s="24"/>
      <c r="J82" s="461"/>
      <c r="K82" s="462"/>
      <c r="L82" s="462"/>
      <c r="M82" s="462"/>
      <c r="N82" s="462"/>
      <c r="O82" s="462"/>
      <c r="P82" s="462"/>
      <c r="Q82" s="462"/>
      <c r="R82" s="462"/>
      <c r="S82" s="462"/>
      <c r="T82" s="462"/>
      <c r="U82" s="462"/>
      <c r="V82" s="462"/>
      <c r="W82" s="462"/>
      <c r="X82" s="462"/>
      <c r="Y82" s="462"/>
      <c r="Z82" s="462"/>
      <c r="AA82" s="462"/>
      <c r="AB82" s="463"/>
      <c r="AC82" s="489"/>
      <c r="AD82" s="490"/>
      <c r="AE82" s="241"/>
      <c r="AF82" s="355" t="str">
        <f t="shared" si="13"/>
        <v/>
      </c>
      <c r="AG82" s="68"/>
      <c r="AH82" s="117">
        <f t="shared" si="14"/>
        <v>0</v>
      </c>
      <c r="AI82" s="100">
        <f t="shared" si="15"/>
        <v>0</v>
      </c>
      <c r="AJ82" s="118"/>
      <c r="AK82" s="68"/>
      <c r="AL82" s="68"/>
      <c r="AM82" s="119"/>
      <c r="AN82" s="56"/>
      <c r="AO82" s="56"/>
      <c r="AP82" s="63">
        <f t="shared" si="24"/>
        <v>28</v>
      </c>
      <c r="AQ82" s="56">
        <f t="shared" si="10"/>
        <v>0</v>
      </c>
      <c r="AR82" s="76">
        <f t="shared" si="16"/>
        <v>0</v>
      </c>
      <c r="AS82" s="63" t="str">
        <f t="shared" si="17"/>
        <v/>
      </c>
      <c r="AT82" s="56"/>
      <c r="AU82" s="65" t="str">
        <f t="array" ref="AU82">IFERROR(IF(ROWS(AU$54:AU82)&gt;COUNTA($AS$54:$AS$84),"",INDEX($AS$54:$AS$84,SMALL(IF($AS$54:$AS$84&lt;&gt;"",ROW(AS$54:AS$84)-ROW($AS$54)+1),ROWS(AU$54:AU82)))),"")</f>
        <v/>
      </c>
      <c r="AV82" s="67"/>
      <c r="AW82" s="68"/>
      <c r="AX82" s="68"/>
      <c r="AY82" s="68"/>
      <c r="AZ82" s="68"/>
      <c r="BA82" s="106" t="str">
        <f t="shared" si="21"/>
        <v/>
      </c>
      <c r="BB82" s="68"/>
      <c r="BC82" s="68"/>
      <c r="BD82" s="68">
        <f t="shared" si="18"/>
        <v>0</v>
      </c>
      <c r="BE82" s="68">
        <f t="shared" si="22"/>
        <v>0</v>
      </c>
      <c r="BF82" s="68">
        <f t="shared" si="19"/>
        <v>0</v>
      </c>
      <c r="BG82" s="68"/>
      <c r="BH82" s="68"/>
      <c r="BI82" s="68"/>
      <c r="BJ82" s="68"/>
      <c r="BK82" s="68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DR82" s="22">
        <f t="shared" si="11"/>
        <v>0</v>
      </c>
    </row>
    <row r="83" spans="2:122" s="22" customFormat="1" ht="18.95" customHeight="1" x14ac:dyDescent="0.2">
      <c r="B83" s="21"/>
      <c r="C83" s="256" t="str">
        <f t="shared" si="20"/>
        <v/>
      </c>
      <c r="D83" s="386"/>
      <c r="E83" s="388"/>
      <c r="F83" s="389">
        <f t="shared" si="23"/>
        <v>0</v>
      </c>
      <c r="G83" s="390"/>
      <c r="H83" s="299"/>
      <c r="I83" s="24"/>
      <c r="J83" s="461"/>
      <c r="K83" s="462"/>
      <c r="L83" s="462"/>
      <c r="M83" s="462"/>
      <c r="N83" s="462"/>
      <c r="O83" s="462"/>
      <c r="P83" s="462"/>
      <c r="Q83" s="462"/>
      <c r="R83" s="462"/>
      <c r="S83" s="462"/>
      <c r="T83" s="462"/>
      <c r="U83" s="462"/>
      <c r="V83" s="462"/>
      <c r="W83" s="462"/>
      <c r="X83" s="462"/>
      <c r="Y83" s="462"/>
      <c r="Z83" s="462"/>
      <c r="AA83" s="462"/>
      <c r="AB83" s="463"/>
      <c r="AC83" s="489"/>
      <c r="AD83" s="490"/>
      <c r="AE83" s="241"/>
      <c r="AF83" s="355" t="str">
        <f t="shared" si="13"/>
        <v/>
      </c>
      <c r="AG83" s="68"/>
      <c r="AH83" s="117">
        <f t="shared" si="14"/>
        <v>0</v>
      </c>
      <c r="AI83" s="100">
        <f t="shared" si="15"/>
        <v>0</v>
      </c>
      <c r="AJ83" s="118"/>
      <c r="AK83" s="68"/>
      <c r="AL83" s="68"/>
      <c r="AM83" s="119"/>
      <c r="AN83" s="56"/>
      <c r="AO83" s="56"/>
      <c r="AP83" s="63">
        <f t="shared" si="24"/>
        <v>29</v>
      </c>
      <c r="AQ83" s="56">
        <f t="shared" si="10"/>
        <v>0</v>
      </c>
      <c r="AR83" s="76">
        <f t="shared" si="16"/>
        <v>0</v>
      </c>
      <c r="AS83" s="63" t="str">
        <f t="shared" si="17"/>
        <v/>
      </c>
      <c r="AT83" s="56"/>
      <c r="AU83" s="65" t="str">
        <f t="array" ref="AU83">IFERROR(IF(ROWS(AU$54:AU83)&gt;COUNTA($AS$54:$AS$84),"",INDEX($AS$54:$AS$84,SMALL(IF($AS$54:$AS$84&lt;&gt;"",ROW(AS$54:AS$84)-ROW($AS$54)+1),ROWS(AU$54:AU83)))),"")</f>
        <v/>
      </c>
      <c r="AV83" s="67"/>
      <c r="AW83" s="68"/>
      <c r="AX83" s="68"/>
      <c r="AY83" s="68"/>
      <c r="AZ83" s="68"/>
      <c r="BA83" s="106" t="str">
        <f t="shared" si="21"/>
        <v/>
      </c>
      <c r="BB83" s="68"/>
      <c r="BC83" s="68"/>
      <c r="BD83" s="68">
        <f t="shared" si="18"/>
        <v>0</v>
      </c>
      <c r="BE83" s="135">
        <f t="shared" si="22"/>
        <v>0</v>
      </c>
      <c r="BF83" s="68">
        <f t="shared" si="19"/>
        <v>0</v>
      </c>
      <c r="BG83" s="68"/>
      <c r="BH83" s="68"/>
      <c r="BI83" s="68"/>
      <c r="BJ83" s="68"/>
      <c r="BK83" s="68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DR83" s="22">
        <f t="shared" si="11"/>
        <v>0</v>
      </c>
    </row>
    <row r="84" spans="2:122" s="22" customFormat="1" ht="18.95" customHeight="1" x14ac:dyDescent="0.2">
      <c r="B84" s="21"/>
      <c r="C84" s="256" t="str">
        <f t="shared" si="20"/>
        <v/>
      </c>
      <c r="D84" s="386"/>
      <c r="E84" s="388"/>
      <c r="F84" s="389">
        <f t="shared" si="23"/>
        <v>0</v>
      </c>
      <c r="G84" s="390"/>
      <c r="H84" s="299"/>
      <c r="I84" s="24"/>
      <c r="J84" s="461"/>
      <c r="K84" s="462"/>
      <c r="L84" s="462"/>
      <c r="M84" s="462"/>
      <c r="N84" s="462"/>
      <c r="O84" s="462"/>
      <c r="P84" s="462"/>
      <c r="Q84" s="462"/>
      <c r="R84" s="462"/>
      <c r="S84" s="462"/>
      <c r="T84" s="462"/>
      <c r="U84" s="462"/>
      <c r="V84" s="462"/>
      <c r="W84" s="462"/>
      <c r="X84" s="462"/>
      <c r="Y84" s="462"/>
      <c r="Z84" s="462"/>
      <c r="AA84" s="462"/>
      <c r="AB84" s="463"/>
      <c r="AC84" s="489"/>
      <c r="AD84" s="490"/>
      <c r="AE84" s="241"/>
      <c r="AF84" s="355" t="str">
        <f t="shared" si="13"/>
        <v/>
      </c>
      <c r="AG84" s="68"/>
      <c r="AH84" s="117">
        <f t="shared" si="14"/>
        <v>0</v>
      </c>
      <c r="AI84" s="100">
        <f t="shared" si="15"/>
        <v>0</v>
      </c>
      <c r="AJ84" s="118"/>
      <c r="AK84" s="68"/>
      <c r="AL84" s="68"/>
      <c r="AM84" s="119"/>
      <c r="AN84" s="56"/>
      <c r="AO84" s="56"/>
      <c r="AP84" s="63">
        <f t="shared" si="24"/>
        <v>30</v>
      </c>
      <c r="AQ84" s="56">
        <f t="shared" si="10"/>
        <v>0</v>
      </c>
      <c r="AR84" s="76">
        <f t="shared" si="16"/>
        <v>0</v>
      </c>
      <c r="AS84" s="63" t="str">
        <f t="shared" si="17"/>
        <v/>
      </c>
      <c r="AT84" s="56"/>
      <c r="AU84" s="65" t="str">
        <f t="array" ref="AU84">IFERROR(IF(ROWS(AU$54:AU84)&gt;COUNTA($AS$54:$AS$84),"",INDEX($AS$54:$AS$84,SMALL(IF($AS$54:$AS$84&lt;&gt;"",ROW(AS$54:AS$84)-ROW($AS$54)+1),ROWS(AU$54:AU84)))),"")</f>
        <v/>
      </c>
      <c r="AV84" s="67"/>
      <c r="AW84" s="68"/>
      <c r="AX84" s="68"/>
      <c r="AY84" s="68"/>
      <c r="AZ84" s="68"/>
      <c r="BA84" s="106" t="str">
        <f t="shared" si="21"/>
        <v/>
      </c>
      <c r="BB84" s="68"/>
      <c r="BC84" s="68"/>
      <c r="BD84" s="68">
        <f t="shared" si="18"/>
        <v>0</v>
      </c>
      <c r="BE84" s="68">
        <f t="shared" si="22"/>
        <v>0</v>
      </c>
      <c r="BF84" s="68">
        <f t="shared" si="19"/>
        <v>0</v>
      </c>
      <c r="BG84" s="68"/>
      <c r="BH84" s="68"/>
      <c r="BI84" s="68"/>
      <c r="BJ84" s="68"/>
      <c r="BK84" s="68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DR84" s="22">
        <f t="shared" si="11"/>
        <v>0</v>
      </c>
    </row>
    <row r="85" spans="2:122" s="22" customFormat="1" ht="18.95" customHeight="1" x14ac:dyDescent="0.2">
      <c r="B85" s="21"/>
      <c r="C85" s="256" t="str">
        <f t="shared" si="20"/>
        <v/>
      </c>
      <c r="D85" s="386"/>
      <c r="E85" s="388"/>
      <c r="F85" s="389">
        <f t="shared" si="23"/>
        <v>0</v>
      </c>
      <c r="G85" s="390"/>
      <c r="H85" s="299"/>
      <c r="I85" s="24"/>
      <c r="J85" s="461"/>
      <c r="K85" s="462"/>
      <c r="L85" s="462"/>
      <c r="M85" s="462"/>
      <c r="N85" s="462"/>
      <c r="O85" s="462"/>
      <c r="P85" s="462"/>
      <c r="Q85" s="462"/>
      <c r="R85" s="462"/>
      <c r="S85" s="462"/>
      <c r="T85" s="462"/>
      <c r="U85" s="462"/>
      <c r="V85" s="462"/>
      <c r="W85" s="462"/>
      <c r="X85" s="462"/>
      <c r="Y85" s="462"/>
      <c r="Z85" s="462"/>
      <c r="AA85" s="462"/>
      <c r="AB85" s="463"/>
      <c r="AC85" s="489"/>
      <c r="AD85" s="490"/>
      <c r="AE85" s="241"/>
      <c r="AF85" s="355" t="str">
        <f t="shared" si="13"/>
        <v/>
      </c>
      <c r="AG85" s="68"/>
      <c r="AH85" s="117">
        <f t="shared" si="14"/>
        <v>0</v>
      </c>
      <c r="AI85" s="100">
        <f t="shared" si="15"/>
        <v>0</v>
      </c>
      <c r="AJ85" s="118"/>
      <c r="AK85" s="68"/>
      <c r="AL85" s="68"/>
      <c r="AM85" s="119"/>
      <c r="AN85" s="56"/>
      <c r="AO85" s="56"/>
      <c r="AP85" s="63"/>
      <c r="AQ85" s="56"/>
      <c r="AR85" s="76"/>
      <c r="AS85" s="63"/>
      <c r="AT85" s="56"/>
      <c r="AU85" s="56"/>
      <c r="AV85" s="68"/>
      <c r="AW85" s="68"/>
      <c r="AX85" s="68"/>
      <c r="AY85" s="68"/>
      <c r="AZ85" s="68"/>
      <c r="BA85" s="106" t="str">
        <f t="shared" si="21"/>
        <v/>
      </c>
      <c r="BB85" s="68"/>
      <c r="BC85" s="68"/>
      <c r="BD85" s="68">
        <f t="shared" si="18"/>
        <v>0</v>
      </c>
      <c r="BE85" s="135">
        <f t="shared" si="22"/>
        <v>0</v>
      </c>
      <c r="BF85" s="68">
        <f t="shared" si="19"/>
        <v>0</v>
      </c>
      <c r="BG85" s="68"/>
      <c r="BH85" s="68"/>
      <c r="BI85" s="68"/>
      <c r="BJ85" s="68"/>
      <c r="BK85" s="68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DR85" s="22">
        <f t="shared" si="11"/>
        <v>0</v>
      </c>
    </row>
    <row r="86" spans="2:122" s="22" customFormat="1" ht="18.95" customHeight="1" x14ac:dyDescent="0.2">
      <c r="B86" s="21"/>
      <c r="C86" s="256" t="str">
        <f t="shared" si="20"/>
        <v/>
      </c>
      <c r="D86" s="386"/>
      <c r="E86" s="388"/>
      <c r="F86" s="389">
        <f t="shared" si="23"/>
        <v>0</v>
      </c>
      <c r="G86" s="390"/>
      <c r="H86" s="299"/>
      <c r="I86" s="24"/>
      <c r="J86" s="461"/>
      <c r="K86" s="462"/>
      <c r="L86" s="462"/>
      <c r="M86" s="462"/>
      <c r="N86" s="462"/>
      <c r="O86" s="462"/>
      <c r="P86" s="462"/>
      <c r="Q86" s="462"/>
      <c r="R86" s="462"/>
      <c r="S86" s="462"/>
      <c r="T86" s="462"/>
      <c r="U86" s="462"/>
      <c r="V86" s="462"/>
      <c r="W86" s="462"/>
      <c r="X86" s="462"/>
      <c r="Y86" s="462"/>
      <c r="Z86" s="462"/>
      <c r="AA86" s="462"/>
      <c r="AB86" s="463"/>
      <c r="AC86" s="489"/>
      <c r="AD86" s="490"/>
      <c r="AE86" s="241"/>
      <c r="AF86" s="355" t="str">
        <f t="shared" si="13"/>
        <v/>
      </c>
      <c r="AG86" s="68"/>
      <c r="AH86" s="117">
        <f t="shared" si="14"/>
        <v>0</v>
      </c>
      <c r="AI86" s="100">
        <f t="shared" si="15"/>
        <v>0</v>
      </c>
      <c r="AJ86" s="118"/>
      <c r="AK86" s="68"/>
      <c r="AL86" s="68"/>
      <c r="AM86" s="119"/>
      <c r="AN86" s="56"/>
      <c r="AO86" s="56"/>
      <c r="AP86" s="63"/>
      <c r="AQ86" s="56"/>
      <c r="AR86" s="76"/>
      <c r="AS86" s="63"/>
      <c r="AT86" s="56"/>
      <c r="AU86" s="56"/>
      <c r="AV86" s="68"/>
      <c r="AW86" s="68"/>
      <c r="AX86" s="68"/>
      <c r="AY86" s="68"/>
      <c r="AZ86" s="68"/>
      <c r="BA86" s="106" t="str">
        <f t="shared" si="21"/>
        <v/>
      </c>
      <c r="BB86" s="68"/>
      <c r="BC86" s="68"/>
      <c r="BD86" s="68">
        <f t="shared" si="18"/>
        <v>0</v>
      </c>
      <c r="BE86" s="68">
        <f t="shared" si="22"/>
        <v>0</v>
      </c>
      <c r="BF86" s="68">
        <f t="shared" si="19"/>
        <v>0</v>
      </c>
      <c r="BG86" s="68"/>
      <c r="BH86" s="68"/>
      <c r="BI86" s="68"/>
      <c r="BJ86" s="68"/>
      <c r="BK86" s="68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DR86" s="22">
        <f t="shared" ref="DR86:DR117" si="27">IF(AND(OR(H86=$DR$47,H86=$DR$50,H86=$DR$51,H86=$DR$52,H86=$DR$53),I86&gt;8),1,0)</f>
        <v>0</v>
      </c>
    </row>
    <row r="87" spans="2:122" s="22" customFormat="1" ht="18.95" customHeight="1" x14ac:dyDescent="0.2">
      <c r="B87" s="21"/>
      <c r="C87" s="256" t="str">
        <f t="shared" si="20"/>
        <v/>
      </c>
      <c r="D87" s="386"/>
      <c r="E87" s="388"/>
      <c r="F87" s="389">
        <f t="shared" si="23"/>
        <v>0</v>
      </c>
      <c r="G87" s="390"/>
      <c r="H87" s="299"/>
      <c r="I87" s="24"/>
      <c r="J87" s="461"/>
      <c r="K87" s="462"/>
      <c r="L87" s="462"/>
      <c r="M87" s="462"/>
      <c r="N87" s="462"/>
      <c r="O87" s="462"/>
      <c r="P87" s="462"/>
      <c r="Q87" s="462"/>
      <c r="R87" s="462"/>
      <c r="S87" s="462"/>
      <c r="T87" s="462"/>
      <c r="U87" s="462"/>
      <c r="V87" s="462"/>
      <c r="W87" s="462"/>
      <c r="X87" s="462"/>
      <c r="Y87" s="462"/>
      <c r="Z87" s="462"/>
      <c r="AA87" s="462"/>
      <c r="AB87" s="463"/>
      <c r="AC87" s="489"/>
      <c r="AD87" s="490"/>
      <c r="AE87" s="241"/>
      <c r="AF87" s="355" t="str">
        <f t="shared" si="13"/>
        <v/>
      </c>
      <c r="AG87" s="68"/>
      <c r="AH87" s="117">
        <f t="shared" si="14"/>
        <v>0</v>
      </c>
      <c r="AI87" s="100">
        <f t="shared" si="15"/>
        <v>0</v>
      </c>
      <c r="AJ87" s="118"/>
      <c r="AK87" s="68"/>
      <c r="AL87" s="68"/>
      <c r="AM87" s="119"/>
      <c r="AN87" s="56"/>
      <c r="AO87" s="56"/>
      <c r="AP87" s="63"/>
      <c r="AQ87" s="56"/>
      <c r="AR87" s="76"/>
      <c r="AS87" s="63"/>
      <c r="AT87" s="56"/>
      <c r="AU87" s="56"/>
      <c r="AV87" s="68"/>
      <c r="AW87" s="68"/>
      <c r="AX87" s="68"/>
      <c r="AY87" s="68"/>
      <c r="AZ87" s="68"/>
      <c r="BA87" s="106" t="str">
        <f t="shared" si="21"/>
        <v/>
      </c>
      <c r="BB87" s="68"/>
      <c r="BC87" s="68"/>
      <c r="BD87" s="68">
        <f t="shared" si="18"/>
        <v>0</v>
      </c>
      <c r="BE87" s="135">
        <f t="shared" si="22"/>
        <v>0</v>
      </c>
      <c r="BF87" s="68">
        <f t="shared" si="19"/>
        <v>0</v>
      </c>
      <c r="BG87" s="68"/>
      <c r="BH87" s="68"/>
      <c r="BI87" s="68"/>
      <c r="BJ87" s="68"/>
      <c r="BK87" s="68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DR87" s="22">
        <f t="shared" si="27"/>
        <v>0</v>
      </c>
    </row>
    <row r="88" spans="2:122" s="22" customFormat="1" ht="18.95" customHeight="1" x14ac:dyDescent="0.2">
      <c r="B88" s="21"/>
      <c r="C88" s="256" t="str">
        <f t="shared" si="20"/>
        <v/>
      </c>
      <c r="D88" s="386"/>
      <c r="E88" s="388"/>
      <c r="F88" s="389">
        <f t="shared" si="23"/>
        <v>0</v>
      </c>
      <c r="G88" s="390"/>
      <c r="H88" s="299"/>
      <c r="I88" s="24"/>
      <c r="J88" s="461"/>
      <c r="K88" s="462"/>
      <c r="L88" s="462"/>
      <c r="M88" s="462"/>
      <c r="N88" s="462"/>
      <c r="O88" s="462"/>
      <c r="P88" s="462"/>
      <c r="Q88" s="462"/>
      <c r="R88" s="462"/>
      <c r="S88" s="462"/>
      <c r="T88" s="462"/>
      <c r="U88" s="462"/>
      <c r="V88" s="462"/>
      <c r="W88" s="462"/>
      <c r="X88" s="462"/>
      <c r="Y88" s="462"/>
      <c r="Z88" s="462"/>
      <c r="AA88" s="462"/>
      <c r="AB88" s="463"/>
      <c r="AC88" s="489"/>
      <c r="AD88" s="490"/>
      <c r="AE88" s="241"/>
      <c r="AF88" s="355" t="str">
        <f t="shared" si="13"/>
        <v/>
      </c>
      <c r="AG88" s="68"/>
      <c r="AH88" s="117">
        <f t="shared" si="14"/>
        <v>0</v>
      </c>
      <c r="AI88" s="100">
        <f t="shared" si="15"/>
        <v>0</v>
      </c>
      <c r="AJ88" s="118"/>
      <c r="AK88" s="68"/>
      <c r="AL88" s="68"/>
      <c r="AM88" s="119"/>
      <c r="AN88" s="56"/>
      <c r="AO88" s="56"/>
      <c r="AP88" s="63"/>
      <c r="AQ88" s="56"/>
      <c r="AR88" s="76"/>
      <c r="AS88" s="63"/>
      <c r="AT88" s="56"/>
      <c r="AU88" s="56"/>
      <c r="AV88" s="68"/>
      <c r="AW88" s="68"/>
      <c r="AX88" s="68"/>
      <c r="AY88" s="68"/>
      <c r="AZ88" s="68"/>
      <c r="BA88" s="106" t="str">
        <f t="shared" si="21"/>
        <v/>
      </c>
      <c r="BB88" s="68"/>
      <c r="BC88" s="68"/>
      <c r="BD88" s="68">
        <f t="shared" si="18"/>
        <v>0</v>
      </c>
      <c r="BE88" s="68">
        <f t="shared" si="22"/>
        <v>0</v>
      </c>
      <c r="BF88" s="68">
        <f t="shared" si="19"/>
        <v>0</v>
      </c>
      <c r="BG88" s="68"/>
      <c r="BH88" s="68"/>
      <c r="BI88" s="68"/>
      <c r="BJ88" s="68"/>
      <c r="BK88" s="68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DR88" s="22">
        <f t="shared" si="27"/>
        <v>0</v>
      </c>
    </row>
    <row r="89" spans="2:122" s="22" customFormat="1" ht="18.95" customHeight="1" x14ac:dyDescent="0.2">
      <c r="B89" s="21"/>
      <c r="C89" s="256" t="str">
        <f t="shared" si="20"/>
        <v/>
      </c>
      <c r="D89" s="386"/>
      <c r="E89" s="388"/>
      <c r="F89" s="389">
        <f t="shared" si="23"/>
        <v>0</v>
      </c>
      <c r="G89" s="390"/>
      <c r="H89" s="299"/>
      <c r="I89" s="24"/>
      <c r="J89" s="461"/>
      <c r="K89" s="462"/>
      <c r="L89" s="462"/>
      <c r="M89" s="462"/>
      <c r="N89" s="462"/>
      <c r="O89" s="462"/>
      <c r="P89" s="462"/>
      <c r="Q89" s="462"/>
      <c r="R89" s="462"/>
      <c r="S89" s="462"/>
      <c r="T89" s="462"/>
      <c r="U89" s="462"/>
      <c r="V89" s="462"/>
      <c r="W89" s="462"/>
      <c r="X89" s="462"/>
      <c r="Y89" s="462"/>
      <c r="Z89" s="462"/>
      <c r="AA89" s="462"/>
      <c r="AB89" s="463"/>
      <c r="AC89" s="489"/>
      <c r="AD89" s="490"/>
      <c r="AE89" s="241"/>
      <c r="AF89" s="355" t="str">
        <f t="shared" si="13"/>
        <v/>
      </c>
      <c r="AG89" s="68"/>
      <c r="AH89" s="117">
        <f t="shared" si="14"/>
        <v>0</v>
      </c>
      <c r="AI89" s="100">
        <f t="shared" si="15"/>
        <v>0</v>
      </c>
      <c r="AJ89" s="118"/>
      <c r="AK89" s="68"/>
      <c r="AL89" s="68"/>
      <c r="AM89" s="119"/>
      <c r="AN89" s="56"/>
      <c r="AO89" s="56"/>
      <c r="AP89" s="63"/>
      <c r="AQ89" s="56"/>
      <c r="AR89" s="76"/>
      <c r="AS89" s="63"/>
      <c r="AT89" s="56"/>
      <c r="AU89" s="56"/>
      <c r="AV89" s="68"/>
      <c r="AW89" s="68"/>
      <c r="AX89" s="68"/>
      <c r="AY89" s="68"/>
      <c r="AZ89" s="68"/>
      <c r="BA89" s="106" t="str">
        <f t="shared" si="21"/>
        <v/>
      </c>
      <c r="BB89" s="68"/>
      <c r="BC89" s="68"/>
      <c r="BD89" s="68">
        <f t="shared" si="18"/>
        <v>0</v>
      </c>
      <c r="BE89" s="135">
        <f t="shared" si="22"/>
        <v>0</v>
      </c>
      <c r="BF89" s="68">
        <f t="shared" si="19"/>
        <v>0</v>
      </c>
      <c r="BG89" s="68"/>
      <c r="BH89" s="68"/>
      <c r="BI89" s="68"/>
      <c r="BJ89" s="68"/>
      <c r="BK89" s="68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DR89" s="22">
        <f t="shared" si="27"/>
        <v>0</v>
      </c>
    </row>
    <row r="90" spans="2:122" s="22" customFormat="1" ht="18.95" customHeight="1" x14ac:dyDescent="0.2">
      <c r="B90" s="21"/>
      <c r="C90" s="256" t="str">
        <f t="shared" si="20"/>
        <v/>
      </c>
      <c r="D90" s="386"/>
      <c r="E90" s="388"/>
      <c r="F90" s="389">
        <f t="shared" si="23"/>
        <v>0</v>
      </c>
      <c r="G90" s="390"/>
      <c r="H90" s="299"/>
      <c r="I90" s="24"/>
      <c r="J90" s="461"/>
      <c r="K90" s="462"/>
      <c r="L90" s="462"/>
      <c r="M90" s="462"/>
      <c r="N90" s="462"/>
      <c r="O90" s="462"/>
      <c r="P90" s="462"/>
      <c r="Q90" s="462"/>
      <c r="R90" s="462"/>
      <c r="S90" s="462"/>
      <c r="T90" s="462"/>
      <c r="U90" s="462"/>
      <c r="V90" s="462"/>
      <c r="W90" s="462"/>
      <c r="X90" s="462"/>
      <c r="Y90" s="462"/>
      <c r="Z90" s="462"/>
      <c r="AA90" s="462"/>
      <c r="AB90" s="463"/>
      <c r="AC90" s="489"/>
      <c r="AD90" s="490"/>
      <c r="AE90" s="241"/>
      <c r="AF90" s="355" t="str">
        <f t="shared" si="13"/>
        <v/>
      </c>
      <c r="AG90" s="68"/>
      <c r="AH90" s="117">
        <f t="shared" si="14"/>
        <v>0</v>
      </c>
      <c r="AI90" s="100">
        <f t="shared" si="15"/>
        <v>0</v>
      </c>
      <c r="AJ90" s="118"/>
      <c r="AK90" s="68"/>
      <c r="AL90" s="68"/>
      <c r="AM90" s="119"/>
      <c r="AN90" s="56"/>
      <c r="AO90" s="56"/>
      <c r="AP90" s="63"/>
      <c r="AQ90" s="56"/>
      <c r="AR90" s="76"/>
      <c r="AS90" s="63"/>
      <c r="AT90" s="56"/>
      <c r="AU90" s="56"/>
      <c r="AV90" s="68"/>
      <c r="AW90" s="68"/>
      <c r="AX90" s="68"/>
      <c r="AY90" s="68"/>
      <c r="AZ90" s="68"/>
      <c r="BA90" s="106" t="str">
        <f t="shared" si="21"/>
        <v/>
      </c>
      <c r="BB90" s="68"/>
      <c r="BC90" s="68"/>
      <c r="BD90" s="68">
        <f t="shared" si="18"/>
        <v>0</v>
      </c>
      <c r="BE90" s="68">
        <f t="shared" si="22"/>
        <v>0</v>
      </c>
      <c r="BF90" s="68">
        <f t="shared" si="19"/>
        <v>0</v>
      </c>
      <c r="BG90" s="68"/>
      <c r="BH90" s="68"/>
      <c r="BI90" s="68"/>
      <c r="BJ90" s="68"/>
      <c r="BK90" s="68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DR90" s="22">
        <f t="shared" si="27"/>
        <v>0</v>
      </c>
    </row>
    <row r="91" spans="2:122" s="22" customFormat="1" ht="18.95" customHeight="1" x14ac:dyDescent="0.2">
      <c r="B91" s="21"/>
      <c r="C91" s="256" t="str">
        <f t="shared" si="20"/>
        <v/>
      </c>
      <c r="D91" s="386"/>
      <c r="E91" s="388"/>
      <c r="F91" s="389">
        <f t="shared" si="23"/>
        <v>0</v>
      </c>
      <c r="G91" s="390"/>
      <c r="H91" s="299"/>
      <c r="I91" s="24"/>
      <c r="J91" s="461"/>
      <c r="K91" s="462"/>
      <c r="L91" s="462"/>
      <c r="M91" s="462"/>
      <c r="N91" s="462"/>
      <c r="O91" s="462"/>
      <c r="P91" s="462"/>
      <c r="Q91" s="462"/>
      <c r="R91" s="462"/>
      <c r="S91" s="462"/>
      <c r="T91" s="462"/>
      <c r="U91" s="462"/>
      <c r="V91" s="462"/>
      <c r="W91" s="462"/>
      <c r="X91" s="462"/>
      <c r="Y91" s="462"/>
      <c r="Z91" s="462"/>
      <c r="AA91" s="462"/>
      <c r="AB91" s="463"/>
      <c r="AC91" s="489"/>
      <c r="AD91" s="490"/>
      <c r="AE91" s="241"/>
      <c r="AF91" s="355" t="str">
        <f t="shared" si="13"/>
        <v/>
      </c>
      <c r="AG91" s="68"/>
      <c r="AH91" s="117">
        <f t="shared" si="14"/>
        <v>0</v>
      </c>
      <c r="AI91" s="100">
        <f t="shared" si="15"/>
        <v>0</v>
      </c>
      <c r="AJ91" s="118"/>
      <c r="AK91" s="68"/>
      <c r="AL91" s="68"/>
      <c r="AM91" s="119"/>
      <c r="AN91" s="56"/>
      <c r="AO91" s="56"/>
      <c r="AP91" s="63"/>
      <c r="AQ91" s="56"/>
      <c r="AR91" s="76"/>
      <c r="AS91" s="63"/>
      <c r="AT91" s="56"/>
      <c r="AU91" s="56"/>
      <c r="AV91" s="68"/>
      <c r="AW91" s="68"/>
      <c r="AX91" s="68"/>
      <c r="AY91" s="68"/>
      <c r="AZ91" s="68"/>
      <c r="BA91" s="106" t="str">
        <f t="shared" si="21"/>
        <v/>
      </c>
      <c r="BB91" s="68"/>
      <c r="BC91" s="68"/>
      <c r="BD91" s="68">
        <f t="shared" si="18"/>
        <v>0</v>
      </c>
      <c r="BE91" s="135">
        <f t="shared" si="22"/>
        <v>0</v>
      </c>
      <c r="BF91" s="68">
        <f t="shared" si="19"/>
        <v>0</v>
      </c>
      <c r="BG91" s="68"/>
      <c r="BH91" s="68"/>
      <c r="BI91" s="68"/>
      <c r="BJ91" s="68"/>
      <c r="BK91" s="68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DR91" s="22">
        <f t="shared" si="27"/>
        <v>0</v>
      </c>
    </row>
    <row r="92" spans="2:122" s="22" customFormat="1" ht="18.95" customHeight="1" x14ac:dyDescent="0.2">
      <c r="B92" s="21"/>
      <c r="C92" s="256" t="str">
        <f t="shared" si="20"/>
        <v/>
      </c>
      <c r="D92" s="386"/>
      <c r="E92" s="388"/>
      <c r="F92" s="389">
        <f t="shared" si="23"/>
        <v>0</v>
      </c>
      <c r="G92" s="390"/>
      <c r="H92" s="299"/>
      <c r="I92" s="24"/>
      <c r="J92" s="461"/>
      <c r="K92" s="462"/>
      <c r="L92" s="462"/>
      <c r="M92" s="462"/>
      <c r="N92" s="462"/>
      <c r="O92" s="462"/>
      <c r="P92" s="462"/>
      <c r="Q92" s="462"/>
      <c r="R92" s="462"/>
      <c r="S92" s="462"/>
      <c r="T92" s="462"/>
      <c r="U92" s="462"/>
      <c r="V92" s="462"/>
      <c r="W92" s="462"/>
      <c r="X92" s="462"/>
      <c r="Y92" s="462"/>
      <c r="Z92" s="462"/>
      <c r="AA92" s="462"/>
      <c r="AB92" s="463"/>
      <c r="AC92" s="489"/>
      <c r="AD92" s="490"/>
      <c r="AE92" s="241"/>
      <c r="AF92" s="355" t="str">
        <f t="shared" si="13"/>
        <v/>
      </c>
      <c r="AG92" s="68"/>
      <c r="AH92" s="117">
        <f t="shared" si="14"/>
        <v>0</v>
      </c>
      <c r="AI92" s="100">
        <f t="shared" si="15"/>
        <v>0</v>
      </c>
      <c r="AJ92" s="118"/>
      <c r="AK92" s="68"/>
      <c r="AL92" s="68"/>
      <c r="AM92" s="119"/>
      <c r="AN92" s="56"/>
      <c r="AO92" s="56"/>
      <c r="AP92" s="63"/>
      <c r="AQ92" s="56"/>
      <c r="AR92" s="76"/>
      <c r="AS92" s="63"/>
      <c r="AT92" s="56"/>
      <c r="AU92" s="56"/>
      <c r="AV92" s="68"/>
      <c r="AW92" s="68"/>
      <c r="AX92" s="68"/>
      <c r="AY92" s="68"/>
      <c r="AZ92" s="68"/>
      <c r="BA92" s="106" t="str">
        <f t="shared" si="21"/>
        <v/>
      </c>
      <c r="BB92" s="68"/>
      <c r="BC92" s="68"/>
      <c r="BD92" s="68">
        <f t="shared" si="18"/>
        <v>0</v>
      </c>
      <c r="BE92" s="68">
        <f t="shared" si="22"/>
        <v>0</v>
      </c>
      <c r="BF92" s="68">
        <f t="shared" si="19"/>
        <v>0</v>
      </c>
      <c r="BG92" s="68"/>
      <c r="BH92" s="68"/>
      <c r="BI92" s="68"/>
      <c r="BJ92" s="68"/>
      <c r="BK92" s="68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5"/>
      <c r="DR92" s="22">
        <f t="shared" si="27"/>
        <v>0</v>
      </c>
    </row>
    <row r="93" spans="2:122" s="22" customFormat="1" ht="18.95" customHeight="1" x14ac:dyDescent="0.2">
      <c r="B93" s="21"/>
      <c r="C93" s="256" t="str">
        <f t="shared" si="20"/>
        <v/>
      </c>
      <c r="D93" s="386"/>
      <c r="E93" s="388"/>
      <c r="F93" s="389">
        <f t="shared" si="23"/>
        <v>0</v>
      </c>
      <c r="G93" s="390"/>
      <c r="H93" s="299"/>
      <c r="I93" s="24"/>
      <c r="J93" s="461"/>
      <c r="K93" s="462"/>
      <c r="L93" s="462"/>
      <c r="M93" s="462"/>
      <c r="N93" s="462"/>
      <c r="O93" s="462"/>
      <c r="P93" s="462"/>
      <c r="Q93" s="462"/>
      <c r="R93" s="462"/>
      <c r="S93" s="462"/>
      <c r="T93" s="462"/>
      <c r="U93" s="462"/>
      <c r="V93" s="462"/>
      <c r="W93" s="462"/>
      <c r="X93" s="462"/>
      <c r="Y93" s="462"/>
      <c r="Z93" s="462"/>
      <c r="AA93" s="462"/>
      <c r="AB93" s="463"/>
      <c r="AC93" s="489"/>
      <c r="AD93" s="490"/>
      <c r="AE93" s="241"/>
      <c r="AF93" s="355" t="str">
        <f t="shared" si="13"/>
        <v/>
      </c>
      <c r="AG93" s="68"/>
      <c r="AH93" s="117">
        <f t="shared" si="14"/>
        <v>0</v>
      </c>
      <c r="AI93" s="100">
        <f t="shared" si="15"/>
        <v>0</v>
      </c>
      <c r="AJ93" s="118"/>
      <c r="AK93" s="68"/>
      <c r="AL93" s="68"/>
      <c r="AM93" s="119"/>
      <c r="AN93" s="56"/>
      <c r="AO93" s="56"/>
      <c r="AP93" s="63"/>
      <c r="AQ93" s="56"/>
      <c r="AR93" s="76"/>
      <c r="AS93" s="63"/>
      <c r="AT93" s="56"/>
      <c r="AU93" s="56"/>
      <c r="AV93" s="68"/>
      <c r="AW93" s="68"/>
      <c r="AX93" s="68"/>
      <c r="AY93" s="68"/>
      <c r="AZ93" s="68"/>
      <c r="BA93" s="106" t="str">
        <f t="shared" si="21"/>
        <v/>
      </c>
      <c r="BB93" s="68"/>
      <c r="BC93" s="68"/>
      <c r="BD93" s="68">
        <f t="shared" si="18"/>
        <v>0</v>
      </c>
      <c r="BE93" s="135">
        <f t="shared" si="22"/>
        <v>0</v>
      </c>
      <c r="BF93" s="68">
        <f t="shared" si="19"/>
        <v>0</v>
      </c>
      <c r="BG93" s="68"/>
      <c r="BH93" s="68"/>
      <c r="BI93" s="68"/>
      <c r="BJ93" s="68"/>
      <c r="BK93" s="68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DR93" s="22">
        <f t="shared" si="27"/>
        <v>0</v>
      </c>
    </row>
    <row r="94" spans="2:122" s="22" customFormat="1" ht="18.95" customHeight="1" x14ac:dyDescent="0.2">
      <c r="B94" s="21"/>
      <c r="C94" s="256" t="str">
        <f t="shared" si="20"/>
        <v/>
      </c>
      <c r="D94" s="386"/>
      <c r="E94" s="388"/>
      <c r="F94" s="389">
        <f t="shared" si="23"/>
        <v>0</v>
      </c>
      <c r="G94" s="390"/>
      <c r="H94" s="299"/>
      <c r="I94" s="24"/>
      <c r="J94" s="461"/>
      <c r="K94" s="462"/>
      <c r="L94" s="462"/>
      <c r="M94" s="462"/>
      <c r="N94" s="462"/>
      <c r="O94" s="462"/>
      <c r="P94" s="462"/>
      <c r="Q94" s="462"/>
      <c r="R94" s="462"/>
      <c r="S94" s="462"/>
      <c r="T94" s="462"/>
      <c r="U94" s="462"/>
      <c r="V94" s="462"/>
      <c r="W94" s="462"/>
      <c r="X94" s="462"/>
      <c r="Y94" s="462"/>
      <c r="Z94" s="462"/>
      <c r="AA94" s="462"/>
      <c r="AB94" s="463"/>
      <c r="AC94" s="489"/>
      <c r="AD94" s="490"/>
      <c r="AE94" s="241"/>
      <c r="AF94" s="355" t="str">
        <f t="shared" si="13"/>
        <v/>
      </c>
      <c r="AG94" s="68"/>
      <c r="AH94" s="117">
        <f t="shared" si="14"/>
        <v>0</v>
      </c>
      <c r="AI94" s="100">
        <f t="shared" si="15"/>
        <v>0</v>
      </c>
      <c r="AJ94" s="118"/>
      <c r="AK94" s="68"/>
      <c r="AL94" s="68"/>
      <c r="AM94" s="119"/>
      <c r="AN94" s="56"/>
      <c r="AO94" s="56"/>
      <c r="AP94" s="63"/>
      <c r="AQ94" s="56"/>
      <c r="AR94" s="76"/>
      <c r="AS94" s="63"/>
      <c r="AT94" s="56"/>
      <c r="AU94" s="56"/>
      <c r="AV94" s="68"/>
      <c r="AW94" s="68"/>
      <c r="AX94" s="68"/>
      <c r="AY94" s="68"/>
      <c r="AZ94" s="68"/>
      <c r="BA94" s="106" t="str">
        <f t="shared" si="21"/>
        <v/>
      </c>
      <c r="BB94" s="68"/>
      <c r="BC94" s="68"/>
      <c r="BD94" s="68">
        <f t="shared" si="18"/>
        <v>0</v>
      </c>
      <c r="BE94" s="68">
        <f t="shared" si="22"/>
        <v>0</v>
      </c>
      <c r="BF94" s="68">
        <f t="shared" si="19"/>
        <v>0</v>
      </c>
      <c r="BG94" s="68"/>
      <c r="BH94" s="68"/>
      <c r="BI94" s="68"/>
      <c r="BJ94" s="68"/>
      <c r="BK94" s="68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DR94" s="22">
        <f t="shared" si="27"/>
        <v>0</v>
      </c>
    </row>
    <row r="95" spans="2:122" s="22" customFormat="1" ht="18.95" customHeight="1" x14ac:dyDescent="0.2">
      <c r="B95" s="21"/>
      <c r="C95" s="256" t="str">
        <f t="shared" si="20"/>
        <v/>
      </c>
      <c r="D95" s="386"/>
      <c r="E95" s="388"/>
      <c r="F95" s="389">
        <f t="shared" si="23"/>
        <v>0</v>
      </c>
      <c r="G95" s="390"/>
      <c r="H95" s="299"/>
      <c r="I95" s="24"/>
      <c r="J95" s="461"/>
      <c r="K95" s="462"/>
      <c r="L95" s="462"/>
      <c r="M95" s="462"/>
      <c r="N95" s="462"/>
      <c r="O95" s="462"/>
      <c r="P95" s="462"/>
      <c r="Q95" s="462"/>
      <c r="R95" s="462"/>
      <c r="S95" s="462"/>
      <c r="T95" s="462"/>
      <c r="U95" s="462"/>
      <c r="V95" s="462"/>
      <c r="W95" s="462"/>
      <c r="X95" s="462"/>
      <c r="Y95" s="462"/>
      <c r="Z95" s="462"/>
      <c r="AA95" s="462"/>
      <c r="AB95" s="463"/>
      <c r="AC95" s="489"/>
      <c r="AD95" s="490"/>
      <c r="AE95" s="241"/>
      <c r="AF95" s="355" t="str">
        <f t="shared" si="13"/>
        <v/>
      </c>
      <c r="AG95" s="68"/>
      <c r="AH95" s="117">
        <f t="shared" si="14"/>
        <v>0</v>
      </c>
      <c r="AI95" s="100">
        <f t="shared" si="15"/>
        <v>0</v>
      </c>
      <c r="AJ95" s="118"/>
      <c r="AK95" s="68"/>
      <c r="AL95" s="68"/>
      <c r="AM95" s="119"/>
      <c r="AN95" s="56"/>
      <c r="AO95" s="56"/>
      <c r="AP95" s="63"/>
      <c r="AQ95" s="56"/>
      <c r="AR95" s="76"/>
      <c r="AS95" s="63"/>
      <c r="AT95" s="56"/>
      <c r="AU95" s="56"/>
      <c r="AV95" s="68"/>
      <c r="AW95" s="68"/>
      <c r="AX95" s="68"/>
      <c r="AY95" s="68"/>
      <c r="AZ95" s="68"/>
      <c r="BA95" s="106" t="str">
        <f t="shared" si="21"/>
        <v/>
      </c>
      <c r="BB95" s="68"/>
      <c r="BC95" s="68"/>
      <c r="BD95" s="68">
        <f t="shared" si="18"/>
        <v>0</v>
      </c>
      <c r="BE95" s="135">
        <f t="shared" si="22"/>
        <v>0</v>
      </c>
      <c r="BF95" s="68">
        <f t="shared" si="19"/>
        <v>0</v>
      </c>
      <c r="BG95" s="68"/>
      <c r="BH95" s="68"/>
      <c r="BI95" s="68"/>
      <c r="BJ95" s="68"/>
      <c r="BK95" s="68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DR95" s="22">
        <f t="shared" si="27"/>
        <v>0</v>
      </c>
    </row>
    <row r="96" spans="2:122" s="22" customFormat="1" ht="18.95" customHeight="1" x14ac:dyDescent="0.2">
      <c r="B96" s="21"/>
      <c r="C96" s="256" t="str">
        <f t="shared" si="20"/>
        <v/>
      </c>
      <c r="D96" s="386"/>
      <c r="E96" s="388"/>
      <c r="F96" s="389">
        <f t="shared" si="23"/>
        <v>0</v>
      </c>
      <c r="G96" s="390"/>
      <c r="H96" s="299"/>
      <c r="I96" s="24"/>
      <c r="J96" s="461"/>
      <c r="K96" s="462"/>
      <c r="L96" s="462"/>
      <c r="M96" s="462"/>
      <c r="N96" s="462"/>
      <c r="O96" s="462"/>
      <c r="P96" s="462"/>
      <c r="Q96" s="462"/>
      <c r="R96" s="462"/>
      <c r="S96" s="462"/>
      <c r="T96" s="462"/>
      <c r="U96" s="462"/>
      <c r="V96" s="462"/>
      <c r="W96" s="462"/>
      <c r="X96" s="462"/>
      <c r="Y96" s="462"/>
      <c r="Z96" s="462"/>
      <c r="AA96" s="462"/>
      <c r="AB96" s="463"/>
      <c r="AC96" s="489"/>
      <c r="AD96" s="490"/>
      <c r="AE96" s="241"/>
      <c r="AF96" s="355" t="str">
        <f t="shared" si="13"/>
        <v/>
      </c>
      <c r="AG96" s="68"/>
      <c r="AH96" s="117">
        <f t="shared" si="14"/>
        <v>0</v>
      </c>
      <c r="AI96" s="100">
        <f t="shared" si="15"/>
        <v>0</v>
      </c>
      <c r="AJ96" s="118"/>
      <c r="AK96" s="68"/>
      <c r="AL96" s="68"/>
      <c r="AM96" s="119"/>
      <c r="AN96" s="56"/>
      <c r="AO96" s="56"/>
      <c r="AP96" s="63"/>
      <c r="AQ96" s="56"/>
      <c r="AR96" s="76"/>
      <c r="AS96" s="63"/>
      <c r="AT96" s="56"/>
      <c r="AU96" s="56"/>
      <c r="AV96" s="68"/>
      <c r="AW96" s="68"/>
      <c r="AX96" s="68"/>
      <c r="AY96" s="68"/>
      <c r="AZ96" s="68"/>
      <c r="BA96" s="106" t="str">
        <f t="shared" si="21"/>
        <v/>
      </c>
      <c r="BB96" s="68"/>
      <c r="BC96" s="68"/>
      <c r="BD96" s="68">
        <f t="shared" si="18"/>
        <v>0</v>
      </c>
      <c r="BE96" s="68">
        <f t="shared" si="22"/>
        <v>0</v>
      </c>
      <c r="BF96" s="68">
        <f t="shared" si="19"/>
        <v>0</v>
      </c>
      <c r="BG96" s="68"/>
      <c r="BH96" s="68"/>
      <c r="BI96" s="68"/>
      <c r="BJ96" s="68"/>
      <c r="BK96" s="68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DR96" s="22">
        <f t="shared" si="27"/>
        <v>0</v>
      </c>
    </row>
    <row r="97" spans="2:122" s="22" customFormat="1" ht="18.95" customHeight="1" x14ac:dyDescent="0.2">
      <c r="B97" s="21"/>
      <c r="C97" s="256" t="str">
        <f t="shared" si="20"/>
        <v/>
      </c>
      <c r="D97" s="386"/>
      <c r="E97" s="388"/>
      <c r="F97" s="389">
        <f t="shared" si="23"/>
        <v>0</v>
      </c>
      <c r="G97" s="390"/>
      <c r="H97" s="299"/>
      <c r="I97" s="24"/>
      <c r="J97" s="461"/>
      <c r="K97" s="462"/>
      <c r="L97" s="462"/>
      <c r="M97" s="462"/>
      <c r="N97" s="462"/>
      <c r="O97" s="462"/>
      <c r="P97" s="462"/>
      <c r="Q97" s="462"/>
      <c r="R97" s="462"/>
      <c r="S97" s="462"/>
      <c r="T97" s="462"/>
      <c r="U97" s="462"/>
      <c r="V97" s="462"/>
      <c r="W97" s="462"/>
      <c r="X97" s="462"/>
      <c r="Y97" s="462"/>
      <c r="Z97" s="462"/>
      <c r="AA97" s="462"/>
      <c r="AB97" s="463"/>
      <c r="AC97" s="489"/>
      <c r="AD97" s="490"/>
      <c r="AE97" s="241"/>
      <c r="AF97" s="355" t="str">
        <f t="shared" si="13"/>
        <v/>
      </c>
      <c r="AG97" s="68"/>
      <c r="AH97" s="117">
        <f t="shared" si="14"/>
        <v>0</v>
      </c>
      <c r="AI97" s="100">
        <f t="shared" si="15"/>
        <v>0</v>
      </c>
      <c r="AJ97" s="118"/>
      <c r="AK97" s="68"/>
      <c r="AL97" s="68"/>
      <c r="AM97" s="119"/>
      <c r="AN97" s="56"/>
      <c r="AO97" s="56"/>
      <c r="AP97" s="63"/>
      <c r="AQ97" s="56"/>
      <c r="AR97" s="76"/>
      <c r="AS97" s="63"/>
      <c r="AT97" s="56"/>
      <c r="AU97" s="56"/>
      <c r="AV97" s="68"/>
      <c r="AW97" s="68"/>
      <c r="AX97" s="68"/>
      <c r="AY97" s="68"/>
      <c r="AZ97" s="68"/>
      <c r="BA97" s="106" t="str">
        <f t="shared" si="21"/>
        <v/>
      </c>
      <c r="BB97" s="68"/>
      <c r="BC97" s="68"/>
      <c r="BD97" s="68">
        <f t="shared" si="18"/>
        <v>0</v>
      </c>
      <c r="BE97" s="135">
        <f t="shared" si="22"/>
        <v>0</v>
      </c>
      <c r="BF97" s="68">
        <f t="shared" si="19"/>
        <v>0</v>
      </c>
      <c r="BG97" s="68"/>
      <c r="BH97" s="68"/>
      <c r="BI97" s="68"/>
      <c r="BJ97" s="68"/>
      <c r="BK97" s="68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DR97" s="22">
        <f t="shared" si="27"/>
        <v>0</v>
      </c>
    </row>
    <row r="98" spans="2:122" s="22" customFormat="1" ht="18.95" customHeight="1" x14ac:dyDescent="0.2">
      <c r="B98" s="21"/>
      <c r="C98" s="256" t="str">
        <f t="shared" si="20"/>
        <v/>
      </c>
      <c r="D98" s="386"/>
      <c r="E98" s="388"/>
      <c r="F98" s="389">
        <f t="shared" si="23"/>
        <v>0</v>
      </c>
      <c r="G98" s="390"/>
      <c r="H98" s="299"/>
      <c r="I98" s="24"/>
      <c r="J98" s="461"/>
      <c r="K98" s="462"/>
      <c r="L98" s="462"/>
      <c r="M98" s="462"/>
      <c r="N98" s="462"/>
      <c r="O98" s="462"/>
      <c r="P98" s="462"/>
      <c r="Q98" s="462"/>
      <c r="R98" s="462"/>
      <c r="S98" s="462"/>
      <c r="T98" s="462"/>
      <c r="U98" s="462"/>
      <c r="V98" s="462"/>
      <c r="W98" s="462"/>
      <c r="X98" s="462"/>
      <c r="Y98" s="462"/>
      <c r="Z98" s="462"/>
      <c r="AA98" s="462"/>
      <c r="AB98" s="463"/>
      <c r="AC98" s="489"/>
      <c r="AD98" s="490"/>
      <c r="AE98" s="241"/>
      <c r="AF98" s="355" t="str">
        <f t="shared" si="13"/>
        <v/>
      </c>
      <c r="AG98" s="68"/>
      <c r="AH98" s="117">
        <f t="shared" si="14"/>
        <v>0</v>
      </c>
      <c r="AI98" s="100">
        <f t="shared" si="15"/>
        <v>0</v>
      </c>
      <c r="AJ98" s="118"/>
      <c r="AK98" s="68"/>
      <c r="AL98" s="68"/>
      <c r="AM98" s="119"/>
      <c r="AN98" s="56"/>
      <c r="AO98" s="56"/>
      <c r="AP98" s="63"/>
      <c r="AQ98" s="56"/>
      <c r="AR98" s="76"/>
      <c r="AS98" s="63"/>
      <c r="AT98" s="56"/>
      <c r="AU98" s="56"/>
      <c r="AV98" s="68"/>
      <c r="AW98" s="68"/>
      <c r="AX98" s="68"/>
      <c r="AY98" s="68"/>
      <c r="AZ98" s="68"/>
      <c r="BA98" s="106" t="str">
        <f t="shared" si="21"/>
        <v/>
      </c>
      <c r="BB98" s="68"/>
      <c r="BC98" s="68"/>
      <c r="BD98" s="68">
        <f t="shared" si="18"/>
        <v>0</v>
      </c>
      <c r="BE98" s="68">
        <f t="shared" si="22"/>
        <v>0</v>
      </c>
      <c r="BF98" s="68">
        <f t="shared" si="19"/>
        <v>0</v>
      </c>
      <c r="BG98" s="68"/>
      <c r="BH98" s="68"/>
      <c r="BI98" s="68"/>
      <c r="BJ98" s="68"/>
      <c r="BK98" s="68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DR98" s="22">
        <f t="shared" si="27"/>
        <v>0</v>
      </c>
    </row>
    <row r="99" spans="2:122" s="22" customFormat="1" ht="18.95" customHeight="1" x14ac:dyDescent="0.2">
      <c r="B99" s="21"/>
      <c r="C99" s="256" t="str">
        <f t="shared" si="20"/>
        <v/>
      </c>
      <c r="D99" s="386"/>
      <c r="E99" s="388"/>
      <c r="F99" s="389">
        <f t="shared" si="23"/>
        <v>0</v>
      </c>
      <c r="G99" s="390"/>
      <c r="H99" s="299"/>
      <c r="I99" s="24"/>
      <c r="J99" s="461"/>
      <c r="K99" s="462"/>
      <c r="L99" s="462"/>
      <c r="M99" s="462"/>
      <c r="N99" s="462"/>
      <c r="O99" s="462"/>
      <c r="P99" s="462"/>
      <c r="Q99" s="462"/>
      <c r="R99" s="462"/>
      <c r="S99" s="462"/>
      <c r="T99" s="462"/>
      <c r="U99" s="462"/>
      <c r="V99" s="462"/>
      <c r="W99" s="462"/>
      <c r="X99" s="462"/>
      <c r="Y99" s="462"/>
      <c r="Z99" s="462"/>
      <c r="AA99" s="462"/>
      <c r="AB99" s="463"/>
      <c r="AC99" s="489"/>
      <c r="AD99" s="490"/>
      <c r="AE99" s="241"/>
      <c r="AF99" s="355" t="str">
        <f t="shared" si="13"/>
        <v/>
      </c>
      <c r="AG99" s="68"/>
      <c r="AH99" s="117">
        <f t="shared" si="14"/>
        <v>0</v>
      </c>
      <c r="AI99" s="100">
        <f t="shared" si="15"/>
        <v>0</v>
      </c>
      <c r="AJ99" s="118"/>
      <c r="AK99" s="68"/>
      <c r="AL99" s="68"/>
      <c r="AM99" s="119"/>
      <c r="AN99" s="56"/>
      <c r="AO99" s="56"/>
      <c r="AP99" s="63"/>
      <c r="AQ99" s="56"/>
      <c r="AR99" s="76"/>
      <c r="AS99" s="63"/>
      <c r="AT99" s="56"/>
      <c r="AU99" s="56"/>
      <c r="AV99" s="68"/>
      <c r="AW99" s="68"/>
      <c r="AX99" s="68"/>
      <c r="AY99" s="68"/>
      <c r="AZ99" s="68"/>
      <c r="BA99" s="106" t="str">
        <f t="shared" si="21"/>
        <v/>
      </c>
      <c r="BB99" s="68"/>
      <c r="BC99" s="68"/>
      <c r="BD99" s="68">
        <f t="shared" si="18"/>
        <v>0</v>
      </c>
      <c r="BE99" s="135">
        <f t="shared" si="22"/>
        <v>0</v>
      </c>
      <c r="BF99" s="68">
        <f t="shared" si="19"/>
        <v>0</v>
      </c>
      <c r="BG99" s="68"/>
      <c r="BH99" s="68"/>
      <c r="BI99" s="68"/>
      <c r="BJ99" s="68"/>
      <c r="BK99" s="68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DR99" s="22">
        <f t="shared" si="27"/>
        <v>0</v>
      </c>
    </row>
    <row r="100" spans="2:122" s="22" customFormat="1" ht="18.95" customHeight="1" x14ac:dyDescent="0.2">
      <c r="B100" s="21"/>
      <c r="C100" s="256" t="str">
        <f t="shared" si="20"/>
        <v/>
      </c>
      <c r="D100" s="386"/>
      <c r="E100" s="388"/>
      <c r="F100" s="389">
        <f t="shared" si="23"/>
        <v>0</v>
      </c>
      <c r="G100" s="390"/>
      <c r="H100" s="299"/>
      <c r="I100" s="24"/>
      <c r="J100" s="461"/>
      <c r="K100" s="462"/>
      <c r="L100" s="462"/>
      <c r="M100" s="462"/>
      <c r="N100" s="462"/>
      <c r="O100" s="462"/>
      <c r="P100" s="462"/>
      <c r="Q100" s="462"/>
      <c r="R100" s="462"/>
      <c r="S100" s="462"/>
      <c r="T100" s="462"/>
      <c r="U100" s="462"/>
      <c r="V100" s="462"/>
      <c r="W100" s="462"/>
      <c r="X100" s="462"/>
      <c r="Y100" s="462"/>
      <c r="Z100" s="462"/>
      <c r="AA100" s="462"/>
      <c r="AB100" s="463"/>
      <c r="AC100" s="489"/>
      <c r="AD100" s="490"/>
      <c r="AE100" s="241"/>
      <c r="AF100" s="355" t="str">
        <f t="shared" si="13"/>
        <v/>
      </c>
      <c r="AG100" s="68"/>
      <c r="AH100" s="117">
        <f t="shared" si="14"/>
        <v>0</v>
      </c>
      <c r="AI100" s="100">
        <f t="shared" si="15"/>
        <v>0</v>
      </c>
      <c r="AJ100" s="118"/>
      <c r="AK100" s="68"/>
      <c r="AL100" s="68"/>
      <c r="AM100" s="119"/>
      <c r="AN100" s="56"/>
      <c r="AO100" s="56"/>
      <c r="AP100" s="63"/>
      <c r="AQ100" s="56"/>
      <c r="AR100" s="76"/>
      <c r="AS100" s="63"/>
      <c r="AT100" s="56"/>
      <c r="AU100" s="56"/>
      <c r="AV100" s="68"/>
      <c r="AW100" s="68"/>
      <c r="AX100" s="68"/>
      <c r="AY100" s="68"/>
      <c r="AZ100" s="68"/>
      <c r="BA100" s="106" t="str">
        <f t="shared" si="21"/>
        <v/>
      </c>
      <c r="BB100" s="68"/>
      <c r="BC100" s="68"/>
      <c r="BD100" s="68">
        <f t="shared" si="18"/>
        <v>0</v>
      </c>
      <c r="BE100" s="68">
        <f t="shared" si="22"/>
        <v>0</v>
      </c>
      <c r="BF100" s="68">
        <f t="shared" si="19"/>
        <v>0</v>
      </c>
      <c r="BG100" s="68"/>
      <c r="BH100" s="68"/>
      <c r="BI100" s="68"/>
      <c r="BJ100" s="68"/>
      <c r="BK100" s="68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DR100" s="22">
        <f t="shared" si="27"/>
        <v>0</v>
      </c>
    </row>
    <row r="101" spans="2:122" s="22" customFormat="1" ht="18.95" customHeight="1" x14ac:dyDescent="0.2">
      <c r="B101" s="21"/>
      <c r="C101" s="256" t="str">
        <f t="shared" si="20"/>
        <v/>
      </c>
      <c r="D101" s="386"/>
      <c r="E101" s="388"/>
      <c r="F101" s="389">
        <f t="shared" si="23"/>
        <v>0</v>
      </c>
      <c r="G101" s="390"/>
      <c r="H101" s="299"/>
      <c r="I101" s="24"/>
      <c r="J101" s="461"/>
      <c r="K101" s="462"/>
      <c r="L101" s="462"/>
      <c r="M101" s="462"/>
      <c r="N101" s="462"/>
      <c r="O101" s="462"/>
      <c r="P101" s="462"/>
      <c r="Q101" s="462"/>
      <c r="R101" s="462"/>
      <c r="S101" s="462"/>
      <c r="T101" s="462"/>
      <c r="U101" s="462"/>
      <c r="V101" s="462"/>
      <c r="W101" s="462"/>
      <c r="X101" s="462"/>
      <c r="Y101" s="462"/>
      <c r="Z101" s="462"/>
      <c r="AA101" s="462"/>
      <c r="AB101" s="463"/>
      <c r="AC101" s="489"/>
      <c r="AD101" s="490"/>
      <c r="AE101" s="241"/>
      <c r="AF101" s="355" t="str">
        <f t="shared" si="13"/>
        <v/>
      </c>
      <c r="AG101" s="68"/>
      <c r="AH101" s="117">
        <f t="shared" si="14"/>
        <v>0</v>
      </c>
      <c r="AI101" s="100">
        <f t="shared" si="15"/>
        <v>0</v>
      </c>
      <c r="AJ101" s="118"/>
      <c r="AK101" s="68"/>
      <c r="AL101" s="68"/>
      <c r="AM101" s="119"/>
      <c r="AN101" s="56"/>
      <c r="AO101" s="56"/>
      <c r="AP101" s="63"/>
      <c r="AQ101" s="56"/>
      <c r="AR101" s="76"/>
      <c r="AS101" s="63"/>
      <c r="AT101" s="56"/>
      <c r="AU101" s="56"/>
      <c r="AV101" s="68"/>
      <c r="AW101" s="68"/>
      <c r="AX101" s="68"/>
      <c r="AY101" s="68"/>
      <c r="AZ101" s="68"/>
      <c r="BA101" s="106" t="str">
        <f t="shared" si="21"/>
        <v/>
      </c>
      <c r="BB101" s="68"/>
      <c r="BC101" s="68"/>
      <c r="BD101" s="68">
        <f t="shared" si="18"/>
        <v>0</v>
      </c>
      <c r="BE101" s="135">
        <f t="shared" si="22"/>
        <v>0</v>
      </c>
      <c r="BF101" s="68">
        <f t="shared" si="19"/>
        <v>0</v>
      </c>
      <c r="BG101" s="68"/>
      <c r="BH101" s="68"/>
      <c r="BI101" s="68"/>
      <c r="BJ101" s="68"/>
      <c r="BK101" s="68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DR101" s="22">
        <f t="shared" si="27"/>
        <v>0</v>
      </c>
    </row>
    <row r="102" spans="2:122" s="22" customFormat="1" ht="18.95" customHeight="1" x14ac:dyDescent="0.2">
      <c r="B102" s="21"/>
      <c r="C102" s="256" t="str">
        <f t="shared" si="20"/>
        <v/>
      </c>
      <c r="D102" s="386"/>
      <c r="E102" s="388"/>
      <c r="F102" s="389">
        <f t="shared" si="23"/>
        <v>0</v>
      </c>
      <c r="G102" s="390"/>
      <c r="H102" s="299"/>
      <c r="I102" s="24"/>
      <c r="J102" s="461"/>
      <c r="K102" s="462"/>
      <c r="L102" s="462"/>
      <c r="M102" s="462"/>
      <c r="N102" s="462"/>
      <c r="O102" s="462"/>
      <c r="P102" s="462"/>
      <c r="Q102" s="462"/>
      <c r="R102" s="462"/>
      <c r="S102" s="462"/>
      <c r="T102" s="462"/>
      <c r="U102" s="462"/>
      <c r="V102" s="462"/>
      <c r="W102" s="462"/>
      <c r="X102" s="462"/>
      <c r="Y102" s="462"/>
      <c r="Z102" s="462"/>
      <c r="AA102" s="462"/>
      <c r="AB102" s="463"/>
      <c r="AC102" s="489"/>
      <c r="AD102" s="490"/>
      <c r="AE102" s="241"/>
      <c r="AF102" s="355" t="str">
        <f t="shared" si="13"/>
        <v/>
      </c>
      <c r="AG102" s="68"/>
      <c r="AH102" s="117">
        <f t="shared" si="14"/>
        <v>0</v>
      </c>
      <c r="AI102" s="100">
        <f t="shared" si="15"/>
        <v>0</v>
      </c>
      <c r="AJ102" s="118"/>
      <c r="AK102" s="68"/>
      <c r="AL102" s="68"/>
      <c r="AM102" s="119"/>
      <c r="AN102" s="56"/>
      <c r="AO102" s="56"/>
      <c r="AP102" s="63"/>
      <c r="AQ102" s="56"/>
      <c r="AR102" s="76"/>
      <c r="AS102" s="63"/>
      <c r="AT102" s="56"/>
      <c r="AU102" s="56"/>
      <c r="AV102" s="68"/>
      <c r="AW102" s="68"/>
      <c r="AX102" s="68"/>
      <c r="AY102" s="68"/>
      <c r="AZ102" s="68"/>
      <c r="BA102" s="106" t="str">
        <f t="shared" si="21"/>
        <v/>
      </c>
      <c r="BB102" s="68"/>
      <c r="BC102" s="68"/>
      <c r="BD102" s="68">
        <f t="shared" si="18"/>
        <v>0</v>
      </c>
      <c r="BE102" s="68">
        <f t="shared" si="22"/>
        <v>0</v>
      </c>
      <c r="BF102" s="68">
        <f t="shared" si="19"/>
        <v>0</v>
      </c>
      <c r="BG102" s="68"/>
      <c r="BH102" s="68"/>
      <c r="BI102" s="68"/>
      <c r="BJ102" s="68"/>
      <c r="BK102" s="68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DR102" s="22">
        <f t="shared" si="27"/>
        <v>0</v>
      </c>
    </row>
    <row r="103" spans="2:122" s="22" customFormat="1" ht="18.95" customHeight="1" x14ac:dyDescent="0.2">
      <c r="B103" s="21"/>
      <c r="C103" s="256" t="str">
        <f t="shared" si="20"/>
        <v/>
      </c>
      <c r="D103" s="386"/>
      <c r="E103" s="388"/>
      <c r="F103" s="389">
        <f t="shared" si="23"/>
        <v>0</v>
      </c>
      <c r="G103" s="390"/>
      <c r="H103" s="299"/>
      <c r="I103" s="24"/>
      <c r="J103" s="461"/>
      <c r="K103" s="462"/>
      <c r="L103" s="462"/>
      <c r="M103" s="462"/>
      <c r="N103" s="462"/>
      <c r="O103" s="462"/>
      <c r="P103" s="462"/>
      <c r="Q103" s="462"/>
      <c r="R103" s="462"/>
      <c r="S103" s="462"/>
      <c r="T103" s="462"/>
      <c r="U103" s="462"/>
      <c r="V103" s="462"/>
      <c r="W103" s="462"/>
      <c r="X103" s="462"/>
      <c r="Y103" s="462"/>
      <c r="Z103" s="462"/>
      <c r="AA103" s="462"/>
      <c r="AB103" s="463"/>
      <c r="AC103" s="489"/>
      <c r="AD103" s="490"/>
      <c r="AE103" s="241"/>
      <c r="AF103" s="355" t="str">
        <f t="shared" si="13"/>
        <v/>
      </c>
      <c r="AG103" s="68"/>
      <c r="AH103" s="117">
        <f t="shared" si="14"/>
        <v>0</v>
      </c>
      <c r="AI103" s="100">
        <f t="shared" si="15"/>
        <v>0</v>
      </c>
      <c r="AJ103" s="118"/>
      <c r="AK103" s="68"/>
      <c r="AL103" s="68"/>
      <c r="AM103" s="119"/>
      <c r="AN103" s="56"/>
      <c r="AO103" s="56"/>
      <c r="AP103" s="63"/>
      <c r="AQ103" s="56"/>
      <c r="AR103" s="76"/>
      <c r="AS103" s="63"/>
      <c r="AT103" s="56"/>
      <c r="AU103" s="56"/>
      <c r="AV103" s="68"/>
      <c r="AW103" s="68"/>
      <c r="AX103" s="68"/>
      <c r="AY103" s="68"/>
      <c r="AZ103" s="68"/>
      <c r="BA103" s="106" t="str">
        <f t="shared" si="21"/>
        <v/>
      </c>
      <c r="BB103" s="68"/>
      <c r="BC103" s="68"/>
      <c r="BD103" s="68">
        <f t="shared" si="18"/>
        <v>0</v>
      </c>
      <c r="BE103" s="135">
        <f t="shared" si="22"/>
        <v>0</v>
      </c>
      <c r="BF103" s="68">
        <f t="shared" si="19"/>
        <v>0</v>
      </c>
      <c r="BG103" s="68"/>
      <c r="BH103" s="68"/>
      <c r="BI103" s="68"/>
      <c r="BJ103" s="68"/>
      <c r="BK103" s="68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DR103" s="22">
        <f t="shared" si="27"/>
        <v>0</v>
      </c>
    </row>
    <row r="104" spans="2:122" s="22" customFormat="1" ht="18.95" customHeight="1" x14ac:dyDescent="0.2">
      <c r="B104" s="21"/>
      <c r="C104" s="256" t="str">
        <f t="shared" si="20"/>
        <v/>
      </c>
      <c r="D104" s="386"/>
      <c r="E104" s="388"/>
      <c r="F104" s="389">
        <f t="shared" si="23"/>
        <v>0</v>
      </c>
      <c r="G104" s="390"/>
      <c r="H104" s="299"/>
      <c r="I104" s="24"/>
      <c r="J104" s="461"/>
      <c r="K104" s="462"/>
      <c r="L104" s="462"/>
      <c r="M104" s="462"/>
      <c r="N104" s="462"/>
      <c r="O104" s="462"/>
      <c r="P104" s="462"/>
      <c r="Q104" s="462"/>
      <c r="R104" s="462"/>
      <c r="S104" s="462"/>
      <c r="T104" s="462"/>
      <c r="U104" s="462"/>
      <c r="V104" s="462"/>
      <c r="W104" s="462"/>
      <c r="X104" s="462"/>
      <c r="Y104" s="462"/>
      <c r="Z104" s="462"/>
      <c r="AA104" s="462"/>
      <c r="AB104" s="463"/>
      <c r="AC104" s="489"/>
      <c r="AD104" s="490"/>
      <c r="AE104" s="241"/>
      <c r="AF104" s="355" t="str">
        <f t="shared" si="13"/>
        <v/>
      </c>
      <c r="AG104" s="68"/>
      <c r="AH104" s="117">
        <f t="shared" si="14"/>
        <v>0</v>
      </c>
      <c r="AI104" s="100">
        <f t="shared" si="15"/>
        <v>0</v>
      </c>
      <c r="AJ104" s="118"/>
      <c r="AK104" s="68"/>
      <c r="AL104" s="68"/>
      <c r="AM104" s="119"/>
      <c r="AN104" s="56"/>
      <c r="AO104" s="56"/>
      <c r="AP104" s="63"/>
      <c r="AQ104" s="56"/>
      <c r="AR104" s="76"/>
      <c r="AS104" s="63"/>
      <c r="AT104" s="56"/>
      <c r="AU104" s="56"/>
      <c r="AV104" s="68"/>
      <c r="AW104" s="68"/>
      <c r="AX104" s="68"/>
      <c r="AY104" s="68"/>
      <c r="AZ104" s="68"/>
      <c r="BA104" s="106" t="str">
        <f t="shared" si="21"/>
        <v/>
      </c>
      <c r="BB104" s="68"/>
      <c r="BC104" s="68"/>
      <c r="BD104" s="68">
        <f t="shared" si="18"/>
        <v>0</v>
      </c>
      <c r="BE104" s="68">
        <f t="shared" si="22"/>
        <v>0</v>
      </c>
      <c r="BF104" s="68">
        <f t="shared" si="19"/>
        <v>0</v>
      </c>
      <c r="BG104" s="68"/>
      <c r="BH104" s="68"/>
      <c r="BI104" s="68"/>
      <c r="BJ104" s="68"/>
      <c r="BK104" s="68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DR104" s="22">
        <f t="shared" si="27"/>
        <v>0</v>
      </c>
    </row>
    <row r="105" spans="2:122" s="22" customFormat="1" ht="18.95" customHeight="1" x14ac:dyDescent="0.2">
      <c r="B105" s="21"/>
      <c r="C105" s="256" t="str">
        <f t="shared" si="20"/>
        <v/>
      </c>
      <c r="D105" s="386"/>
      <c r="E105" s="388"/>
      <c r="F105" s="389">
        <f t="shared" si="23"/>
        <v>0</v>
      </c>
      <c r="G105" s="390"/>
      <c r="H105" s="299"/>
      <c r="I105" s="24"/>
      <c r="J105" s="461"/>
      <c r="K105" s="462"/>
      <c r="L105" s="462"/>
      <c r="M105" s="462"/>
      <c r="N105" s="462"/>
      <c r="O105" s="462"/>
      <c r="P105" s="462"/>
      <c r="Q105" s="462"/>
      <c r="R105" s="462"/>
      <c r="S105" s="462"/>
      <c r="T105" s="462"/>
      <c r="U105" s="462"/>
      <c r="V105" s="462"/>
      <c r="W105" s="462"/>
      <c r="X105" s="462"/>
      <c r="Y105" s="462"/>
      <c r="Z105" s="462"/>
      <c r="AA105" s="462"/>
      <c r="AB105" s="463"/>
      <c r="AC105" s="489"/>
      <c r="AD105" s="490"/>
      <c r="AE105" s="241"/>
      <c r="AF105" s="355" t="str">
        <f t="shared" si="13"/>
        <v/>
      </c>
      <c r="AG105" s="68"/>
      <c r="AH105" s="117">
        <f t="shared" si="14"/>
        <v>0</v>
      </c>
      <c r="AI105" s="100">
        <f t="shared" si="15"/>
        <v>0</v>
      </c>
      <c r="AJ105" s="118"/>
      <c r="AK105" s="68"/>
      <c r="AL105" s="68"/>
      <c r="AM105" s="119"/>
      <c r="AN105" s="56"/>
      <c r="AO105" s="56"/>
      <c r="AP105" s="63"/>
      <c r="AQ105" s="56"/>
      <c r="AR105" s="76"/>
      <c r="AS105" s="63"/>
      <c r="AT105" s="56"/>
      <c r="AU105" s="56"/>
      <c r="AV105" s="68"/>
      <c r="AW105" s="68"/>
      <c r="AX105" s="68"/>
      <c r="AY105" s="68"/>
      <c r="AZ105" s="68"/>
      <c r="BA105" s="106" t="str">
        <f t="shared" si="21"/>
        <v/>
      </c>
      <c r="BB105" s="68"/>
      <c r="BC105" s="68"/>
      <c r="BD105" s="68">
        <f t="shared" si="18"/>
        <v>0</v>
      </c>
      <c r="BE105" s="135">
        <f t="shared" si="22"/>
        <v>0</v>
      </c>
      <c r="BF105" s="68">
        <f t="shared" si="19"/>
        <v>0</v>
      </c>
      <c r="BG105" s="68"/>
      <c r="BH105" s="68"/>
      <c r="BI105" s="68"/>
      <c r="BJ105" s="68"/>
      <c r="BK105" s="68"/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DR105" s="22">
        <f t="shared" si="27"/>
        <v>0</v>
      </c>
    </row>
    <row r="106" spans="2:122" s="22" customFormat="1" ht="18.95" customHeight="1" x14ac:dyDescent="0.2">
      <c r="B106" s="21"/>
      <c r="C106" s="256" t="str">
        <f t="shared" si="20"/>
        <v/>
      </c>
      <c r="D106" s="386"/>
      <c r="E106" s="388"/>
      <c r="F106" s="389">
        <f t="shared" si="23"/>
        <v>0</v>
      </c>
      <c r="G106" s="390"/>
      <c r="H106" s="299"/>
      <c r="I106" s="24"/>
      <c r="J106" s="461"/>
      <c r="K106" s="462"/>
      <c r="L106" s="462"/>
      <c r="M106" s="462"/>
      <c r="N106" s="462"/>
      <c r="O106" s="462"/>
      <c r="P106" s="462"/>
      <c r="Q106" s="462"/>
      <c r="R106" s="462"/>
      <c r="S106" s="462"/>
      <c r="T106" s="462"/>
      <c r="U106" s="462"/>
      <c r="V106" s="462"/>
      <c r="W106" s="462"/>
      <c r="X106" s="462"/>
      <c r="Y106" s="462"/>
      <c r="Z106" s="462"/>
      <c r="AA106" s="462"/>
      <c r="AB106" s="463"/>
      <c r="AC106" s="489"/>
      <c r="AD106" s="490"/>
      <c r="AE106" s="241"/>
      <c r="AF106" s="355" t="str">
        <f t="shared" si="13"/>
        <v/>
      </c>
      <c r="AG106" s="68"/>
      <c r="AH106" s="117">
        <f t="shared" si="14"/>
        <v>0</v>
      </c>
      <c r="AI106" s="100">
        <f t="shared" si="15"/>
        <v>0</v>
      </c>
      <c r="AJ106" s="118"/>
      <c r="AK106" s="68"/>
      <c r="AL106" s="68"/>
      <c r="AM106" s="119"/>
      <c r="AN106" s="56"/>
      <c r="AO106" s="56"/>
      <c r="AP106" s="63"/>
      <c r="AQ106" s="56"/>
      <c r="AR106" s="76"/>
      <c r="AS106" s="63"/>
      <c r="AT106" s="56"/>
      <c r="AU106" s="56"/>
      <c r="AV106" s="68"/>
      <c r="AW106" s="68"/>
      <c r="AX106" s="68"/>
      <c r="AY106" s="68"/>
      <c r="AZ106" s="68"/>
      <c r="BA106" s="106" t="str">
        <f t="shared" si="21"/>
        <v/>
      </c>
      <c r="BB106" s="68"/>
      <c r="BC106" s="68"/>
      <c r="BD106" s="68">
        <f t="shared" si="18"/>
        <v>0</v>
      </c>
      <c r="BE106" s="68">
        <f t="shared" si="22"/>
        <v>0</v>
      </c>
      <c r="BF106" s="68">
        <f t="shared" si="19"/>
        <v>0</v>
      </c>
      <c r="BG106" s="68"/>
      <c r="BH106" s="68"/>
      <c r="BI106" s="68"/>
      <c r="BJ106" s="68"/>
      <c r="BK106" s="68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DR106" s="22">
        <f t="shared" si="27"/>
        <v>0</v>
      </c>
    </row>
    <row r="107" spans="2:122" s="22" customFormat="1" ht="18.95" customHeight="1" x14ac:dyDescent="0.2">
      <c r="B107" s="21"/>
      <c r="C107" s="256" t="str">
        <f t="shared" si="20"/>
        <v/>
      </c>
      <c r="D107" s="386"/>
      <c r="E107" s="388"/>
      <c r="F107" s="389">
        <f t="shared" si="23"/>
        <v>0</v>
      </c>
      <c r="G107" s="390"/>
      <c r="H107" s="299"/>
      <c r="I107" s="24"/>
      <c r="J107" s="461"/>
      <c r="K107" s="462"/>
      <c r="L107" s="462"/>
      <c r="M107" s="462"/>
      <c r="N107" s="462"/>
      <c r="O107" s="462"/>
      <c r="P107" s="462"/>
      <c r="Q107" s="462"/>
      <c r="R107" s="462"/>
      <c r="S107" s="462"/>
      <c r="T107" s="462"/>
      <c r="U107" s="462"/>
      <c r="V107" s="462"/>
      <c r="W107" s="462"/>
      <c r="X107" s="462"/>
      <c r="Y107" s="462"/>
      <c r="Z107" s="462"/>
      <c r="AA107" s="462"/>
      <c r="AB107" s="463"/>
      <c r="AC107" s="489"/>
      <c r="AD107" s="490"/>
      <c r="AE107" s="241"/>
      <c r="AF107" s="355" t="str">
        <f t="shared" si="13"/>
        <v/>
      </c>
      <c r="AG107" s="68"/>
      <c r="AH107" s="117">
        <f t="shared" si="14"/>
        <v>0</v>
      </c>
      <c r="AI107" s="100">
        <f t="shared" si="15"/>
        <v>0</v>
      </c>
      <c r="AJ107" s="118"/>
      <c r="AK107" s="68"/>
      <c r="AL107" s="68"/>
      <c r="AM107" s="119"/>
      <c r="AN107" s="56"/>
      <c r="AO107" s="56"/>
      <c r="AP107" s="63"/>
      <c r="AQ107" s="56"/>
      <c r="AR107" s="76"/>
      <c r="AS107" s="63"/>
      <c r="AT107" s="56"/>
      <c r="AU107" s="56"/>
      <c r="AV107" s="68"/>
      <c r="AW107" s="68"/>
      <c r="AX107" s="68"/>
      <c r="AY107" s="68"/>
      <c r="AZ107" s="68"/>
      <c r="BA107" s="106" t="str">
        <f t="shared" si="21"/>
        <v/>
      </c>
      <c r="BB107" s="68"/>
      <c r="BC107" s="68"/>
      <c r="BD107" s="68">
        <f t="shared" si="18"/>
        <v>0</v>
      </c>
      <c r="BE107" s="135">
        <f t="shared" si="22"/>
        <v>0</v>
      </c>
      <c r="BF107" s="68">
        <f t="shared" si="19"/>
        <v>0</v>
      </c>
      <c r="BG107" s="68"/>
      <c r="BH107" s="68"/>
      <c r="BI107" s="68"/>
      <c r="BJ107" s="68"/>
      <c r="BK107" s="68"/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DR107" s="22">
        <f t="shared" si="27"/>
        <v>0</v>
      </c>
    </row>
    <row r="108" spans="2:122" s="22" customFormat="1" ht="18.95" customHeight="1" x14ac:dyDescent="0.2">
      <c r="B108" s="21"/>
      <c r="C108" s="256" t="str">
        <f t="shared" si="20"/>
        <v/>
      </c>
      <c r="D108" s="386"/>
      <c r="E108" s="388"/>
      <c r="F108" s="389">
        <f t="shared" si="23"/>
        <v>0</v>
      </c>
      <c r="G108" s="390"/>
      <c r="H108" s="299"/>
      <c r="I108" s="24"/>
      <c r="J108" s="461"/>
      <c r="K108" s="462"/>
      <c r="L108" s="462"/>
      <c r="M108" s="462"/>
      <c r="N108" s="462"/>
      <c r="O108" s="462"/>
      <c r="P108" s="462"/>
      <c r="Q108" s="462"/>
      <c r="R108" s="462"/>
      <c r="S108" s="462"/>
      <c r="T108" s="462"/>
      <c r="U108" s="462"/>
      <c r="V108" s="462"/>
      <c r="W108" s="462"/>
      <c r="X108" s="462"/>
      <c r="Y108" s="462"/>
      <c r="Z108" s="462"/>
      <c r="AA108" s="462"/>
      <c r="AB108" s="463"/>
      <c r="AC108" s="489"/>
      <c r="AD108" s="490"/>
      <c r="AE108" s="241"/>
      <c r="AF108" s="355" t="str">
        <f t="shared" si="13"/>
        <v/>
      </c>
      <c r="AG108" s="68"/>
      <c r="AH108" s="117">
        <f t="shared" si="14"/>
        <v>0</v>
      </c>
      <c r="AI108" s="100">
        <f t="shared" si="15"/>
        <v>0</v>
      </c>
      <c r="AJ108" s="118"/>
      <c r="AK108" s="68"/>
      <c r="AL108" s="68"/>
      <c r="AM108" s="119"/>
      <c r="AN108" s="56"/>
      <c r="AO108" s="56"/>
      <c r="AP108" s="63"/>
      <c r="AQ108" s="56"/>
      <c r="AR108" s="76"/>
      <c r="AS108" s="63"/>
      <c r="AT108" s="56"/>
      <c r="AU108" s="56"/>
      <c r="AV108" s="68"/>
      <c r="AW108" s="68"/>
      <c r="AX108" s="68"/>
      <c r="AY108" s="68"/>
      <c r="AZ108" s="68"/>
      <c r="BA108" s="106" t="str">
        <f t="shared" si="21"/>
        <v/>
      </c>
      <c r="BB108" s="68"/>
      <c r="BC108" s="68"/>
      <c r="BD108" s="68">
        <f t="shared" si="18"/>
        <v>0</v>
      </c>
      <c r="BE108" s="68">
        <f t="shared" si="22"/>
        <v>0</v>
      </c>
      <c r="BF108" s="68">
        <f t="shared" si="19"/>
        <v>0</v>
      </c>
      <c r="BG108" s="68"/>
      <c r="BH108" s="68"/>
      <c r="BI108" s="68"/>
      <c r="BJ108" s="68"/>
      <c r="BK108" s="68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DR108" s="22">
        <f t="shared" si="27"/>
        <v>0</v>
      </c>
    </row>
    <row r="109" spans="2:122" s="22" customFormat="1" ht="18.95" customHeight="1" x14ac:dyDescent="0.2">
      <c r="B109" s="21"/>
      <c r="C109" s="256" t="str">
        <f t="shared" si="20"/>
        <v/>
      </c>
      <c r="D109" s="386"/>
      <c r="E109" s="388"/>
      <c r="F109" s="389">
        <f t="shared" si="23"/>
        <v>0</v>
      </c>
      <c r="G109" s="390"/>
      <c r="H109" s="299"/>
      <c r="I109" s="24"/>
      <c r="J109" s="461"/>
      <c r="K109" s="462"/>
      <c r="L109" s="462"/>
      <c r="M109" s="462"/>
      <c r="N109" s="462"/>
      <c r="O109" s="462"/>
      <c r="P109" s="462"/>
      <c r="Q109" s="462"/>
      <c r="R109" s="462"/>
      <c r="S109" s="462"/>
      <c r="T109" s="462"/>
      <c r="U109" s="462"/>
      <c r="V109" s="462"/>
      <c r="W109" s="462"/>
      <c r="X109" s="462"/>
      <c r="Y109" s="462"/>
      <c r="Z109" s="462"/>
      <c r="AA109" s="462"/>
      <c r="AB109" s="463"/>
      <c r="AC109" s="489"/>
      <c r="AD109" s="490"/>
      <c r="AE109" s="241"/>
      <c r="AF109" s="355" t="str">
        <f t="shared" si="13"/>
        <v/>
      </c>
      <c r="AG109" s="68"/>
      <c r="AH109" s="117">
        <f t="shared" si="14"/>
        <v>0</v>
      </c>
      <c r="AI109" s="100">
        <f t="shared" si="15"/>
        <v>0</v>
      </c>
      <c r="AJ109" s="118"/>
      <c r="AK109" s="68"/>
      <c r="AL109" s="68"/>
      <c r="AM109" s="119"/>
      <c r="AN109" s="56"/>
      <c r="AO109" s="56"/>
      <c r="AP109" s="63"/>
      <c r="AQ109" s="56"/>
      <c r="AR109" s="76"/>
      <c r="AS109" s="63"/>
      <c r="AT109" s="56"/>
      <c r="AU109" s="56"/>
      <c r="AV109" s="68"/>
      <c r="AW109" s="68"/>
      <c r="AX109" s="68"/>
      <c r="AY109" s="68"/>
      <c r="AZ109" s="68"/>
      <c r="BA109" s="106" t="str">
        <f t="shared" si="21"/>
        <v/>
      </c>
      <c r="BB109" s="68"/>
      <c r="BC109" s="68"/>
      <c r="BD109" s="68">
        <f t="shared" si="18"/>
        <v>0</v>
      </c>
      <c r="BE109" s="135">
        <f t="shared" si="22"/>
        <v>0</v>
      </c>
      <c r="BF109" s="68">
        <f t="shared" si="19"/>
        <v>0</v>
      </c>
      <c r="BG109" s="68"/>
      <c r="BH109" s="68"/>
      <c r="BI109" s="68"/>
      <c r="BJ109" s="68"/>
      <c r="BK109" s="68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DR109" s="22">
        <f t="shared" si="27"/>
        <v>0</v>
      </c>
    </row>
    <row r="110" spans="2:122" s="22" customFormat="1" ht="18.95" customHeight="1" x14ac:dyDescent="0.2">
      <c r="B110" s="21"/>
      <c r="C110" s="256" t="str">
        <f t="shared" si="20"/>
        <v/>
      </c>
      <c r="D110" s="386"/>
      <c r="E110" s="388"/>
      <c r="F110" s="389">
        <f t="shared" si="23"/>
        <v>0</v>
      </c>
      <c r="G110" s="390"/>
      <c r="H110" s="299"/>
      <c r="I110" s="24"/>
      <c r="J110" s="461"/>
      <c r="K110" s="462"/>
      <c r="L110" s="462"/>
      <c r="M110" s="462"/>
      <c r="N110" s="462"/>
      <c r="O110" s="462"/>
      <c r="P110" s="462"/>
      <c r="Q110" s="462"/>
      <c r="R110" s="462"/>
      <c r="S110" s="462"/>
      <c r="T110" s="462"/>
      <c r="U110" s="462"/>
      <c r="V110" s="462"/>
      <c r="W110" s="462"/>
      <c r="X110" s="462"/>
      <c r="Y110" s="462"/>
      <c r="Z110" s="462"/>
      <c r="AA110" s="462"/>
      <c r="AB110" s="463"/>
      <c r="AC110" s="489"/>
      <c r="AD110" s="490"/>
      <c r="AE110" s="241"/>
      <c r="AF110" s="355" t="str">
        <f t="shared" si="13"/>
        <v/>
      </c>
      <c r="AG110" s="68"/>
      <c r="AH110" s="117">
        <f t="shared" si="14"/>
        <v>0</v>
      </c>
      <c r="AI110" s="100">
        <f t="shared" si="15"/>
        <v>0</v>
      </c>
      <c r="AJ110" s="118"/>
      <c r="AK110" s="68"/>
      <c r="AL110" s="68"/>
      <c r="AM110" s="119"/>
      <c r="AN110" s="56"/>
      <c r="AO110" s="56"/>
      <c r="AP110" s="63"/>
      <c r="AQ110" s="56"/>
      <c r="AR110" s="76"/>
      <c r="AS110" s="63"/>
      <c r="AT110" s="56"/>
      <c r="AU110" s="56"/>
      <c r="AV110" s="68"/>
      <c r="AW110" s="68"/>
      <c r="AX110" s="68"/>
      <c r="AY110" s="68"/>
      <c r="AZ110" s="68"/>
      <c r="BA110" s="106" t="str">
        <f t="shared" si="21"/>
        <v/>
      </c>
      <c r="BB110" s="68"/>
      <c r="BC110" s="68"/>
      <c r="BD110" s="68">
        <f t="shared" si="18"/>
        <v>0</v>
      </c>
      <c r="BE110" s="68">
        <f t="shared" si="22"/>
        <v>0</v>
      </c>
      <c r="BF110" s="68">
        <f t="shared" si="19"/>
        <v>0</v>
      </c>
      <c r="BG110" s="68"/>
      <c r="BH110" s="68"/>
      <c r="BI110" s="68"/>
      <c r="BJ110" s="68"/>
      <c r="BK110" s="68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  <c r="CH110" s="35"/>
      <c r="DR110" s="22">
        <f t="shared" si="27"/>
        <v>0</v>
      </c>
    </row>
    <row r="111" spans="2:122" s="22" customFormat="1" ht="18.95" customHeight="1" x14ac:dyDescent="0.2">
      <c r="B111" s="21"/>
      <c r="C111" s="256" t="str">
        <f t="shared" si="20"/>
        <v/>
      </c>
      <c r="D111" s="386"/>
      <c r="E111" s="388"/>
      <c r="F111" s="389">
        <f t="shared" si="23"/>
        <v>0</v>
      </c>
      <c r="G111" s="390"/>
      <c r="H111" s="299"/>
      <c r="I111" s="24"/>
      <c r="J111" s="461"/>
      <c r="K111" s="462"/>
      <c r="L111" s="462"/>
      <c r="M111" s="462"/>
      <c r="N111" s="462"/>
      <c r="O111" s="462"/>
      <c r="P111" s="462"/>
      <c r="Q111" s="462"/>
      <c r="R111" s="462"/>
      <c r="S111" s="462"/>
      <c r="T111" s="462"/>
      <c r="U111" s="462"/>
      <c r="V111" s="462"/>
      <c r="W111" s="462"/>
      <c r="X111" s="462"/>
      <c r="Y111" s="462"/>
      <c r="Z111" s="462"/>
      <c r="AA111" s="462"/>
      <c r="AB111" s="463"/>
      <c r="AC111" s="489"/>
      <c r="AD111" s="490"/>
      <c r="AE111" s="241"/>
      <c r="AF111" s="355" t="str">
        <f t="shared" si="13"/>
        <v/>
      </c>
      <c r="AG111" s="68"/>
      <c r="AH111" s="117">
        <f t="shared" si="14"/>
        <v>0</v>
      </c>
      <c r="AI111" s="100">
        <f t="shared" si="15"/>
        <v>0</v>
      </c>
      <c r="AJ111" s="118"/>
      <c r="AK111" s="68"/>
      <c r="AL111" s="68"/>
      <c r="AM111" s="119"/>
      <c r="AN111" s="56"/>
      <c r="AO111" s="56"/>
      <c r="AP111" s="63"/>
      <c r="AQ111" s="56"/>
      <c r="AR111" s="76"/>
      <c r="AS111" s="63"/>
      <c r="AT111" s="56"/>
      <c r="AU111" s="56"/>
      <c r="AV111" s="68"/>
      <c r="AW111" s="68"/>
      <c r="AX111" s="68"/>
      <c r="AY111" s="68"/>
      <c r="AZ111" s="68"/>
      <c r="BA111" s="106" t="str">
        <f t="shared" si="21"/>
        <v/>
      </c>
      <c r="BB111" s="68"/>
      <c r="BC111" s="68"/>
      <c r="BD111" s="68">
        <f t="shared" si="18"/>
        <v>0</v>
      </c>
      <c r="BE111" s="135">
        <f t="shared" si="22"/>
        <v>0</v>
      </c>
      <c r="BF111" s="68">
        <f t="shared" si="19"/>
        <v>0</v>
      </c>
      <c r="BG111" s="68"/>
      <c r="BH111" s="68"/>
      <c r="BI111" s="68"/>
      <c r="BJ111" s="68"/>
      <c r="BK111" s="68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DR111" s="22">
        <f t="shared" si="27"/>
        <v>0</v>
      </c>
    </row>
    <row r="112" spans="2:122" s="22" customFormat="1" ht="18.95" customHeight="1" x14ac:dyDescent="0.2">
      <c r="B112" s="21"/>
      <c r="C112" s="256" t="str">
        <f t="shared" si="20"/>
        <v/>
      </c>
      <c r="D112" s="386"/>
      <c r="E112" s="388"/>
      <c r="F112" s="389">
        <f t="shared" si="23"/>
        <v>0</v>
      </c>
      <c r="G112" s="390"/>
      <c r="H112" s="299"/>
      <c r="I112" s="24"/>
      <c r="J112" s="461"/>
      <c r="K112" s="462"/>
      <c r="L112" s="462"/>
      <c r="M112" s="462"/>
      <c r="N112" s="462"/>
      <c r="O112" s="462"/>
      <c r="P112" s="462"/>
      <c r="Q112" s="462"/>
      <c r="R112" s="462"/>
      <c r="S112" s="462"/>
      <c r="T112" s="462"/>
      <c r="U112" s="462"/>
      <c r="V112" s="462"/>
      <c r="W112" s="462"/>
      <c r="X112" s="462"/>
      <c r="Y112" s="462"/>
      <c r="Z112" s="462"/>
      <c r="AA112" s="462"/>
      <c r="AB112" s="463"/>
      <c r="AC112" s="489"/>
      <c r="AD112" s="490"/>
      <c r="AE112" s="241"/>
      <c r="AF112" s="355" t="str">
        <f t="shared" si="13"/>
        <v/>
      </c>
      <c r="AG112" s="68"/>
      <c r="AH112" s="117">
        <f t="shared" si="14"/>
        <v>0</v>
      </c>
      <c r="AI112" s="100">
        <f t="shared" si="15"/>
        <v>0</v>
      </c>
      <c r="AJ112" s="118"/>
      <c r="AK112" s="68"/>
      <c r="AL112" s="68"/>
      <c r="AM112" s="119"/>
      <c r="AN112" s="56"/>
      <c r="AO112" s="56"/>
      <c r="AP112" s="63"/>
      <c r="AQ112" s="56"/>
      <c r="AR112" s="76"/>
      <c r="AS112" s="63"/>
      <c r="AT112" s="56"/>
      <c r="AU112" s="56"/>
      <c r="AV112" s="68"/>
      <c r="AW112" s="68"/>
      <c r="AX112" s="68"/>
      <c r="AY112" s="68"/>
      <c r="AZ112" s="68"/>
      <c r="BA112" s="106" t="str">
        <f t="shared" si="21"/>
        <v/>
      </c>
      <c r="BB112" s="68"/>
      <c r="BC112" s="68"/>
      <c r="BD112" s="68">
        <f t="shared" si="18"/>
        <v>0</v>
      </c>
      <c r="BE112" s="68">
        <f t="shared" si="22"/>
        <v>0</v>
      </c>
      <c r="BF112" s="68">
        <f t="shared" si="19"/>
        <v>0</v>
      </c>
      <c r="BG112" s="68"/>
      <c r="BH112" s="68"/>
      <c r="BI112" s="68"/>
      <c r="BJ112" s="68"/>
      <c r="BK112" s="68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DR112" s="22">
        <f t="shared" si="27"/>
        <v>0</v>
      </c>
    </row>
    <row r="113" spans="2:122" s="22" customFormat="1" ht="18.95" customHeight="1" x14ac:dyDescent="0.2">
      <c r="B113" s="21"/>
      <c r="C113" s="256" t="str">
        <f t="shared" si="20"/>
        <v/>
      </c>
      <c r="D113" s="386"/>
      <c r="E113" s="388"/>
      <c r="F113" s="389">
        <f t="shared" si="23"/>
        <v>0</v>
      </c>
      <c r="G113" s="390"/>
      <c r="H113" s="299"/>
      <c r="I113" s="24"/>
      <c r="J113" s="461"/>
      <c r="K113" s="462"/>
      <c r="L113" s="462"/>
      <c r="M113" s="462"/>
      <c r="N113" s="462"/>
      <c r="O113" s="462"/>
      <c r="P113" s="462"/>
      <c r="Q113" s="462"/>
      <c r="R113" s="462"/>
      <c r="S113" s="462"/>
      <c r="T113" s="462"/>
      <c r="U113" s="462"/>
      <c r="V113" s="462"/>
      <c r="W113" s="462"/>
      <c r="X113" s="462"/>
      <c r="Y113" s="462"/>
      <c r="Z113" s="462"/>
      <c r="AA113" s="462"/>
      <c r="AB113" s="463"/>
      <c r="AC113" s="489"/>
      <c r="AD113" s="490"/>
      <c r="AE113" s="241"/>
      <c r="AF113" s="355" t="str">
        <f t="shared" si="13"/>
        <v/>
      </c>
      <c r="AG113" s="68"/>
      <c r="AH113" s="117">
        <f t="shared" si="14"/>
        <v>0</v>
      </c>
      <c r="AI113" s="100">
        <f t="shared" si="15"/>
        <v>0</v>
      </c>
      <c r="AJ113" s="118"/>
      <c r="AK113" s="68"/>
      <c r="AL113" s="68"/>
      <c r="AM113" s="119"/>
      <c r="AN113" s="56"/>
      <c r="AO113" s="56"/>
      <c r="AP113" s="63"/>
      <c r="AQ113" s="56"/>
      <c r="AR113" s="76"/>
      <c r="AS113" s="63"/>
      <c r="AT113" s="56"/>
      <c r="AU113" s="56"/>
      <c r="AV113" s="68"/>
      <c r="AW113" s="68"/>
      <c r="AX113" s="68"/>
      <c r="AY113" s="68"/>
      <c r="AZ113" s="68"/>
      <c r="BA113" s="106" t="str">
        <f t="shared" si="21"/>
        <v/>
      </c>
      <c r="BB113" s="68"/>
      <c r="BC113" s="68"/>
      <c r="BD113" s="68">
        <f t="shared" si="18"/>
        <v>0</v>
      </c>
      <c r="BE113" s="135">
        <f t="shared" si="22"/>
        <v>0</v>
      </c>
      <c r="BF113" s="68">
        <f t="shared" si="19"/>
        <v>0</v>
      </c>
      <c r="BG113" s="68"/>
      <c r="BH113" s="68"/>
      <c r="BI113" s="68"/>
      <c r="BJ113" s="68"/>
      <c r="BK113" s="68"/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DR113" s="22">
        <f t="shared" si="27"/>
        <v>0</v>
      </c>
    </row>
    <row r="114" spans="2:122" s="22" customFormat="1" ht="18.95" customHeight="1" x14ac:dyDescent="0.2">
      <c r="B114" s="21"/>
      <c r="C114" s="256" t="str">
        <f t="shared" si="20"/>
        <v/>
      </c>
      <c r="D114" s="386"/>
      <c r="E114" s="388"/>
      <c r="F114" s="389">
        <f t="shared" si="23"/>
        <v>0</v>
      </c>
      <c r="G114" s="390"/>
      <c r="H114" s="299"/>
      <c r="I114" s="24"/>
      <c r="J114" s="461"/>
      <c r="K114" s="462"/>
      <c r="L114" s="462"/>
      <c r="M114" s="462"/>
      <c r="N114" s="462"/>
      <c r="O114" s="462"/>
      <c r="P114" s="462"/>
      <c r="Q114" s="462"/>
      <c r="R114" s="462"/>
      <c r="S114" s="462"/>
      <c r="T114" s="462"/>
      <c r="U114" s="462"/>
      <c r="V114" s="462"/>
      <c r="W114" s="462"/>
      <c r="X114" s="462"/>
      <c r="Y114" s="462"/>
      <c r="Z114" s="462"/>
      <c r="AA114" s="462"/>
      <c r="AB114" s="463"/>
      <c r="AC114" s="489"/>
      <c r="AD114" s="490"/>
      <c r="AE114" s="241"/>
      <c r="AF114" s="355" t="str">
        <f t="shared" si="13"/>
        <v/>
      </c>
      <c r="AG114" s="68"/>
      <c r="AH114" s="117">
        <f t="shared" si="14"/>
        <v>0</v>
      </c>
      <c r="AI114" s="100">
        <f t="shared" si="15"/>
        <v>0</v>
      </c>
      <c r="AJ114" s="118"/>
      <c r="AK114" s="68"/>
      <c r="AL114" s="68"/>
      <c r="AM114" s="119"/>
      <c r="AN114" s="56"/>
      <c r="AO114" s="56"/>
      <c r="AP114" s="63"/>
      <c r="AQ114" s="56"/>
      <c r="AR114" s="76"/>
      <c r="AS114" s="63"/>
      <c r="AT114" s="56"/>
      <c r="AU114" s="56"/>
      <c r="AV114" s="68"/>
      <c r="AW114" s="68"/>
      <c r="AX114" s="68"/>
      <c r="AY114" s="68"/>
      <c r="AZ114" s="68"/>
      <c r="BA114" s="106" t="str">
        <f t="shared" si="21"/>
        <v/>
      </c>
      <c r="BB114" s="68"/>
      <c r="BC114" s="68"/>
      <c r="BD114" s="68">
        <f t="shared" si="18"/>
        <v>0</v>
      </c>
      <c r="BE114" s="68">
        <f t="shared" si="22"/>
        <v>0</v>
      </c>
      <c r="BF114" s="68">
        <f t="shared" si="19"/>
        <v>0</v>
      </c>
      <c r="BG114" s="68"/>
      <c r="BH114" s="68"/>
      <c r="BI114" s="68"/>
      <c r="BJ114" s="68"/>
      <c r="BK114" s="68"/>
      <c r="BL114" s="35"/>
      <c r="BM114" s="35"/>
      <c r="BN114" s="35"/>
      <c r="BO114" s="35"/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5"/>
      <c r="DR114" s="22">
        <f t="shared" si="27"/>
        <v>0</v>
      </c>
    </row>
    <row r="115" spans="2:122" s="22" customFormat="1" ht="18.95" customHeight="1" x14ac:dyDescent="0.2">
      <c r="B115" s="21"/>
      <c r="C115" s="256" t="str">
        <f t="shared" si="20"/>
        <v/>
      </c>
      <c r="D115" s="386"/>
      <c r="E115" s="388"/>
      <c r="F115" s="389">
        <f t="shared" si="23"/>
        <v>0</v>
      </c>
      <c r="G115" s="390"/>
      <c r="H115" s="299"/>
      <c r="I115" s="24"/>
      <c r="J115" s="461"/>
      <c r="K115" s="462"/>
      <c r="L115" s="462"/>
      <c r="M115" s="462"/>
      <c r="N115" s="462"/>
      <c r="O115" s="462"/>
      <c r="P115" s="462"/>
      <c r="Q115" s="462"/>
      <c r="R115" s="462"/>
      <c r="S115" s="462"/>
      <c r="T115" s="462"/>
      <c r="U115" s="462"/>
      <c r="V115" s="462"/>
      <c r="W115" s="462"/>
      <c r="X115" s="462"/>
      <c r="Y115" s="462"/>
      <c r="Z115" s="462"/>
      <c r="AA115" s="462"/>
      <c r="AB115" s="463"/>
      <c r="AC115" s="489"/>
      <c r="AD115" s="490"/>
      <c r="AE115" s="241"/>
      <c r="AF115" s="355" t="str">
        <f t="shared" si="13"/>
        <v/>
      </c>
      <c r="AG115" s="68"/>
      <c r="AH115" s="117">
        <f t="shared" si="14"/>
        <v>0</v>
      </c>
      <c r="AI115" s="100">
        <f t="shared" si="15"/>
        <v>0</v>
      </c>
      <c r="AJ115" s="118"/>
      <c r="AK115" s="68"/>
      <c r="AL115" s="68"/>
      <c r="AM115" s="119"/>
      <c r="AN115" s="56"/>
      <c r="AO115" s="56"/>
      <c r="AP115" s="63"/>
      <c r="AQ115" s="56"/>
      <c r="AR115" s="76"/>
      <c r="AS115" s="63"/>
      <c r="AT115" s="56"/>
      <c r="AU115" s="56"/>
      <c r="AV115" s="68"/>
      <c r="AW115" s="68"/>
      <c r="AX115" s="68"/>
      <c r="AY115" s="68"/>
      <c r="AZ115" s="68"/>
      <c r="BA115" s="106" t="str">
        <f t="shared" si="21"/>
        <v/>
      </c>
      <c r="BB115" s="68"/>
      <c r="BC115" s="68"/>
      <c r="BD115" s="68">
        <f t="shared" si="18"/>
        <v>0</v>
      </c>
      <c r="BE115" s="135">
        <f t="shared" si="22"/>
        <v>0</v>
      </c>
      <c r="BF115" s="68">
        <f t="shared" si="19"/>
        <v>0</v>
      </c>
      <c r="BG115" s="68"/>
      <c r="BH115" s="68"/>
      <c r="BI115" s="68"/>
      <c r="BJ115" s="68"/>
      <c r="BK115" s="68"/>
      <c r="BL115" s="35"/>
      <c r="BM115" s="35"/>
      <c r="BN115" s="35"/>
      <c r="BO115" s="35"/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5"/>
      <c r="DR115" s="22">
        <f t="shared" si="27"/>
        <v>0</v>
      </c>
    </row>
    <row r="116" spans="2:122" s="22" customFormat="1" ht="18.95" customHeight="1" x14ac:dyDescent="0.2">
      <c r="B116" s="21"/>
      <c r="C116" s="256" t="str">
        <f t="shared" si="20"/>
        <v/>
      </c>
      <c r="D116" s="386"/>
      <c r="E116" s="388"/>
      <c r="F116" s="389">
        <f t="shared" si="23"/>
        <v>0</v>
      </c>
      <c r="G116" s="390"/>
      <c r="H116" s="299"/>
      <c r="I116" s="24"/>
      <c r="J116" s="461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2"/>
      <c r="AA116" s="462"/>
      <c r="AB116" s="463"/>
      <c r="AC116" s="489"/>
      <c r="AD116" s="490"/>
      <c r="AE116" s="241"/>
      <c r="AF116" s="355" t="str">
        <f t="shared" si="13"/>
        <v/>
      </c>
      <c r="AG116" s="68"/>
      <c r="AH116" s="117">
        <f t="shared" si="14"/>
        <v>0</v>
      </c>
      <c r="AI116" s="100">
        <f t="shared" si="15"/>
        <v>0</v>
      </c>
      <c r="AJ116" s="118"/>
      <c r="AK116" s="68"/>
      <c r="AL116" s="68"/>
      <c r="AM116" s="119"/>
      <c r="AN116" s="56"/>
      <c r="AO116" s="56"/>
      <c r="AP116" s="63"/>
      <c r="AQ116" s="56"/>
      <c r="AR116" s="76"/>
      <c r="AS116" s="63"/>
      <c r="AT116" s="56"/>
      <c r="AU116" s="56"/>
      <c r="AV116" s="68"/>
      <c r="AW116" s="68"/>
      <c r="AX116" s="68"/>
      <c r="AY116" s="68"/>
      <c r="AZ116" s="68"/>
      <c r="BA116" s="106" t="str">
        <f t="shared" si="21"/>
        <v/>
      </c>
      <c r="BB116" s="68"/>
      <c r="BC116" s="68"/>
      <c r="BD116" s="68">
        <f t="shared" si="18"/>
        <v>0</v>
      </c>
      <c r="BE116" s="68">
        <f t="shared" si="22"/>
        <v>0</v>
      </c>
      <c r="BF116" s="68">
        <f t="shared" si="19"/>
        <v>0</v>
      </c>
      <c r="BG116" s="68"/>
      <c r="BH116" s="68"/>
      <c r="BI116" s="68"/>
      <c r="BJ116" s="68"/>
      <c r="BK116" s="68"/>
      <c r="BL116" s="35"/>
      <c r="BM116" s="35"/>
      <c r="BN116" s="35"/>
      <c r="BO116" s="35"/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5"/>
      <c r="DR116" s="22">
        <f t="shared" si="27"/>
        <v>0</v>
      </c>
    </row>
    <row r="117" spans="2:122" s="22" customFormat="1" ht="18.95" customHeight="1" x14ac:dyDescent="0.2">
      <c r="B117" s="21"/>
      <c r="C117" s="256" t="str">
        <f t="shared" si="20"/>
        <v/>
      </c>
      <c r="D117" s="386"/>
      <c r="E117" s="388"/>
      <c r="F117" s="389">
        <f t="shared" si="23"/>
        <v>0</v>
      </c>
      <c r="G117" s="390"/>
      <c r="H117" s="299"/>
      <c r="I117" s="24"/>
      <c r="J117" s="461"/>
      <c r="K117" s="462"/>
      <c r="L117" s="462"/>
      <c r="M117" s="462"/>
      <c r="N117" s="462"/>
      <c r="O117" s="462"/>
      <c r="P117" s="462"/>
      <c r="Q117" s="462"/>
      <c r="R117" s="462"/>
      <c r="S117" s="462"/>
      <c r="T117" s="462"/>
      <c r="U117" s="462"/>
      <c r="V117" s="462"/>
      <c r="W117" s="462"/>
      <c r="X117" s="462"/>
      <c r="Y117" s="462"/>
      <c r="Z117" s="462"/>
      <c r="AA117" s="462"/>
      <c r="AB117" s="463"/>
      <c r="AC117" s="489"/>
      <c r="AD117" s="490"/>
      <c r="AE117" s="241"/>
      <c r="AF117" s="355" t="str">
        <f t="shared" si="13"/>
        <v/>
      </c>
      <c r="AG117" s="68"/>
      <c r="AH117" s="117">
        <f t="shared" si="14"/>
        <v>0</v>
      </c>
      <c r="AI117" s="100">
        <f t="shared" si="15"/>
        <v>0</v>
      </c>
      <c r="AJ117" s="118"/>
      <c r="AK117" s="68"/>
      <c r="AL117" s="68"/>
      <c r="AM117" s="119"/>
      <c r="AN117" s="56"/>
      <c r="AO117" s="56"/>
      <c r="AP117" s="63"/>
      <c r="AQ117" s="56"/>
      <c r="AR117" s="76"/>
      <c r="AS117" s="63"/>
      <c r="AT117" s="56"/>
      <c r="AU117" s="56"/>
      <c r="AV117" s="68"/>
      <c r="AW117" s="68"/>
      <c r="AX117" s="68"/>
      <c r="AY117" s="68"/>
      <c r="AZ117" s="68"/>
      <c r="BA117" s="106" t="str">
        <f t="shared" si="21"/>
        <v/>
      </c>
      <c r="BB117" s="68"/>
      <c r="BC117" s="68"/>
      <c r="BD117" s="68">
        <f t="shared" si="18"/>
        <v>0</v>
      </c>
      <c r="BE117" s="135">
        <f>+AC117</f>
        <v>0</v>
      </c>
      <c r="BF117" s="68">
        <f t="shared" si="19"/>
        <v>0</v>
      </c>
      <c r="BG117" s="68"/>
      <c r="BH117" s="68"/>
      <c r="BI117" s="68"/>
      <c r="BJ117" s="68"/>
      <c r="BK117" s="68"/>
      <c r="BL117" s="35"/>
      <c r="BM117" s="35"/>
      <c r="BN117" s="35"/>
      <c r="BO117" s="35"/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5"/>
      <c r="DR117" s="22">
        <f t="shared" si="27"/>
        <v>0</v>
      </c>
    </row>
    <row r="118" spans="2:122" s="22" customFormat="1" ht="18.95" customHeight="1" x14ac:dyDescent="0.2">
      <c r="B118" s="21"/>
      <c r="C118" s="256" t="str">
        <f t="shared" si="20"/>
        <v/>
      </c>
      <c r="D118" s="386"/>
      <c r="E118" s="388"/>
      <c r="F118" s="389">
        <f t="shared" si="23"/>
        <v>0</v>
      </c>
      <c r="G118" s="390"/>
      <c r="H118" s="299"/>
      <c r="I118" s="24"/>
      <c r="J118" s="461"/>
      <c r="K118" s="462"/>
      <c r="L118" s="462"/>
      <c r="M118" s="462"/>
      <c r="N118" s="462"/>
      <c r="O118" s="462"/>
      <c r="P118" s="462"/>
      <c r="Q118" s="462"/>
      <c r="R118" s="462"/>
      <c r="S118" s="462"/>
      <c r="T118" s="462"/>
      <c r="U118" s="462"/>
      <c r="V118" s="462"/>
      <c r="W118" s="462"/>
      <c r="X118" s="462"/>
      <c r="Y118" s="462"/>
      <c r="Z118" s="462"/>
      <c r="AA118" s="462"/>
      <c r="AB118" s="463"/>
      <c r="AC118" s="489"/>
      <c r="AD118" s="490"/>
      <c r="AE118" s="241"/>
      <c r="AF118" s="355" t="str">
        <f t="shared" si="13"/>
        <v/>
      </c>
      <c r="AG118" s="68"/>
      <c r="AH118" s="117">
        <f t="shared" si="14"/>
        <v>0</v>
      </c>
      <c r="AI118" s="100">
        <f t="shared" si="15"/>
        <v>0</v>
      </c>
      <c r="AJ118" s="118"/>
      <c r="AK118" s="68"/>
      <c r="AL118" s="68"/>
      <c r="AM118" s="119"/>
      <c r="AN118" s="56"/>
      <c r="AO118" s="56"/>
      <c r="AP118" s="63"/>
      <c r="AQ118" s="56"/>
      <c r="AR118" s="76"/>
      <c r="AS118" s="63"/>
      <c r="AT118" s="56"/>
      <c r="AU118" s="56"/>
      <c r="AV118" s="68"/>
      <c r="AW118" s="68"/>
      <c r="AX118" s="68"/>
      <c r="AY118" s="68"/>
      <c r="AZ118" s="68"/>
      <c r="BA118" s="106" t="str">
        <f t="shared" si="21"/>
        <v/>
      </c>
      <c r="BB118" s="68"/>
      <c r="BC118" s="68"/>
      <c r="BD118" s="68">
        <f t="shared" si="18"/>
        <v>0</v>
      </c>
      <c r="BE118" s="68">
        <f t="shared" si="22"/>
        <v>0</v>
      </c>
      <c r="BF118" s="68">
        <f t="shared" si="19"/>
        <v>0</v>
      </c>
      <c r="BG118" s="68"/>
      <c r="BH118" s="68"/>
      <c r="BI118" s="68"/>
      <c r="BJ118" s="68"/>
      <c r="BK118" s="68"/>
      <c r="BL118" s="35"/>
      <c r="BM118" s="35"/>
      <c r="BN118" s="35"/>
      <c r="BO118" s="35"/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5"/>
      <c r="DR118" s="22">
        <f t="shared" ref="DR118:DR126" si="28">IF(AND(OR(H118=$DR$47,H118=$DR$50,H118=$DR$51,H118=$DR$52,H118=$DR$53),I118&gt;8),1,0)</f>
        <v>0</v>
      </c>
    </row>
    <row r="119" spans="2:122" s="22" customFormat="1" ht="18.95" customHeight="1" x14ac:dyDescent="0.2">
      <c r="B119" s="21"/>
      <c r="C119" s="256" t="str">
        <f t="shared" si="20"/>
        <v/>
      </c>
      <c r="D119" s="386"/>
      <c r="E119" s="388"/>
      <c r="F119" s="389">
        <f t="shared" si="23"/>
        <v>0</v>
      </c>
      <c r="G119" s="390"/>
      <c r="H119" s="299"/>
      <c r="I119" s="24"/>
      <c r="J119" s="461"/>
      <c r="K119" s="462"/>
      <c r="L119" s="462"/>
      <c r="M119" s="462"/>
      <c r="N119" s="462"/>
      <c r="O119" s="462"/>
      <c r="P119" s="462"/>
      <c r="Q119" s="462"/>
      <c r="R119" s="462"/>
      <c r="S119" s="462"/>
      <c r="T119" s="462"/>
      <c r="U119" s="462"/>
      <c r="V119" s="462"/>
      <c r="W119" s="462"/>
      <c r="X119" s="462"/>
      <c r="Y119" s="462"/>
      <c r="Z119" s="462"/>
      <c r="AA119" s="462"/>
      <c r="AB119" s="463"/>
      <c r="AC119" s="489"/>
      <c r="AD119" s="490"/>
      <c r="AE119" s="241"/>
      <c r="AF119" s="355" t="str">
        <f t="shared" ref="AF119:AF133" si="29">IFERROR(LOOKUP(D119,$AP$54:$AP$133,$BA$54:$BA$133),"")</f>
        <v/>
      </c>
      <c r="AG119" s="68"/>
      <c r="AH119" s="117">
        <f t="shared" ref="AH119:AH133" si="30">IF(D119&gt;0,WEEKDAY(D119,1),0)</f>
        <v>0</v>
      </c>
      <c r="AI119" s="100">
        <f t="shared" ref="AI119:AI130" si="31">IF(D119&gt;0,WEEKDAY(D119,1),0)</f>
        <v>0</v>
      </c>
      <c r="AJ119" s="118"/>
      <c r="AK119" s="68"/>
      <c r="AL119" s="68"/>
      <c r="AM119" s="119"/>
      <c r="AN119" s="56"/>
      <c r="AO119" s="56"/>
      <c r="AP119" s="63"/>
      <c r="AQ119" s="56"/>
      <c r="AR119" s="76"/>
      <c r="AS119" s="63"/>
      <c r="AT119" s="56"/>
      <c r="AU119" s="56"/>
      <c r="AV119" s="68"/>
      <c r="AW119" s="68"/>
      <c r="AX119" s="68"/>
      <c r="AY119" s="68"/>
      <c r="AZ119" s="68"/>
      <c r="BA119" s="106" t="str">
        <f t="shared" si="21"/>
        <v/>
      </c>
      <c r="BB119" s="68"/>
      <c r="BC119" s="68"/>
      <c r="BD119" s="68">
        <f t="shared" ref="BD119:BD133" si="32">IF(AC119="Nadurno delo",I119,0)</f>
        <v>0</v>
      </c>
      <c r="BE119" s="135">
        <f t="shared" si="22"/>
        <v>0</v>
      </c>
      <c r="BF119" s="68">
        <f t="shared" ref="BF119:BF133" si="33">IF(AND(BE119="Nadurno delo",I119&gt;2),1,0)</f>
        <v>0</v>
      </c>
      <c r="BG119" s="68"/>
      <c r="BH119" s="68"/>
      <c r="BI119" s="68"/>
      <c r="BJ119" s="68"/>
      <c r="BK119" s="68"/>
      <c r="BL119" s="35"/>
      <c r="BM119" s="35"/>
      <c r="BN119" s="35"/>
      <c r="BO119" s="35"/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5"/>
      <c r="DR119" s="22">
        <f t="shared" si="28"/>
        <v>0</v>
      </c>
    </row>
    <row r="120" spans="2:122" s="22" customFormat="1" ht="18.95" customHeight="1" x14ac:dyDescent="0.2">
      <c r="B120" s="21"/>
      <c r="C120" s="256" t="str">
        <f t="shared" ref="C120:C133" si="34">IF(D120&gt;0,IF(AND(YEAR($D$54)=YEAR(D120),MONTH($D$54)=MONTH(D120)),"","!!!"),"")</f>
        <v/>
      </c>
      <c r="D120" s="386"/>
      <c r="E120" s="388"/>
      <c r="F120" s="389">
        <f t="shared" si="23"/>
        <v>0</v>
      </c>
      <c r="G120" s="390"/>
      <c r="H120" s="299"/>
      <c r="I120" s="24"/>
      <c r="J120" s="461"/>
      <c r="K120" s="462"/>
      <c r="L120" s="462"/>
      <c r="M120" s="462"/>
      <c r="N120" s="462"/>
      <c r="O120" s="462"/>
      <c r="P120" s="462"/>
      <c r="Q120" s="462"/>
      <c r="R120" s="462"/>
      <c r="S120" s="462"/>
      <c r="T120" s="462"/>
      <c r="U120" s="462"/>
      <c r="V120" s="462"/>
      <c r="W120" s="462"/>
      <c r="X120" s="462"/>
      <c r="Y120" s="462"/>
      <c r="Z120" s="462"/>
      <c r="AA120" s="462"/>
      <c r="AB120" s="463"/>
      <c r="AC120" s="489"/>
      <c r="AD120" s="490"/>
      <c r="AE120" s="241"/>
      <c r="AF120" s="355" t="str">
        <f t="shared" si="29"/>
        <v/>
      </c>
      <c r="AG120" s="68"/>
      <c r="AH120" s="117">
        <f t="shared" si="30"/>
        <v>0</v>
      </c>
      <c r="AI120" s="100">
        <f t="shared" si="31"/>
        <v>0</v>
      </c>
      <c r="AJ120" s="118"/>
      <c r="AK120" s="68"/>
      <c r="AL120" s="68"/>
      <c r="AM120" s="119"/>
      <c r="AN120" s="56"/>
      <c r="AO120" s="56"/>
      <c r="AP120" s="63"/>
      <c r="AQ120" s="56"/>
      <c r="AR120" s="76"/>
      <c r="AS120" s="63"/>
      <c r="AT120" s="56"/>
      <c r="AU120" s="56"/>
      <c r="AV120" s="68"/>
      <c r="AW120" s="68"/>
      <c r="AX120" s="68"/>
      <c r="AY120" s="68"/>
      <c r="AZ120" s="68"/>
      <c r="BA120" s="106" t="str">
        <f t="shared" ref="BA120:BA133" si="35">IF(AND(AQ120&lt;=10,AQ120&gt;8),"Več kot 8 ur",IF(AQ120&gt;10,"Prekoračitev delovnih ur",""))</f>
        <v/>
      </c>
      <c r="BB120" s="68"/>
      <c r="BC120" s="68"/>
      <c r="BD120" s="68">
        <f t="shared" si="32"/>
        <v>0</v>
      </c>
      <c r="BE120" s="68">
        <f t="shared" ref="BE120:BE132" si="36">+AC120</f>
        <v>0</v>
      </c>
      <c r="BF120" s="68">
        <f t="shared" si="33"/>
        <v>0</v>
      </c>
      <c r="BG120" s="68"/>
      <c r="BH120" s="68"/>
      <c r="BI120" s="68"/>
      <c r="BJ120" s="68"/>
      <c r="BK120" s="68"/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5"/>
      <c r="DR120" s="22">
        <f t="shared" si="28"/>
        <v>0</v>
      </c>
    </row>
    <row r="121" spans="2:122" s="22" customFormat="1" ht="18.95" customHeight="1" x14ac:dyDescent="0.2">
      <c r="B121" s="21"/>
      <c r="C121" s="256" t="str">
        <f t="shared" si="34"/>
        <v/>
      </c>
      <c r="D121" s="386"/>
      <c r="E121" s="388"/>
      <c r="F121" s="389">
        <f t="shared" ref="F121:F133" si="37">D121</f>
        <v>0</v>
      </c>
      <c r="G121" s="390"/>
      <c r="H121" s="299"/>
      <c r="I121" s="24"/>
      <c r="J121" s="461" t="s">
        <v>41</v>
      </c>
      <c r="K121" s="462"/>
      <c r="L121" s="462"/>
      <c r="M121" s="462"/>
      <c r="N121" s="462"/>
      <c r="O121" s="462"/>
      <c r="P121" s="462"/>
      <c r="Q121" s="462"/>
      <c r="R121" s="462"/>
      <c r="S121" s="462"/>
      <c r="T121" s="462"/>
      <c r="U121" s="462"/>
      <c r="V121" s="462"/>
      <c r="W121" s="462"/>
      <c r="X121" s="462"/>
      <c r="Y121" s="462"/>
      <c r="Z121" s="462"/>
      <c r="AA121" s="462"/>
      <c r="AB121" s="463"/>
      <c r="AC121" s="489"/>
      <c r="AD121" s="490"/>
      <c r="AE121" s="241"/>
      <c r="AF121" s="355" t="str">
        <f t="shared" si="29"/>
        <v/>
      </c>
      <c r="AG121" s="68"/>
      <c r="AH121" s="117">
        <f t="shared" si="30"/>
        <v>0</v>
      </c>
      <c r="AI121" s="100">
        <f t="shared" si="31"/>
        <v>0</v>
      </c>
      <c r="AJ121" s="118"/>
      <c r="AK121" s="68"/>
      <c r="AL121" s="68"/>
      <c r="AM121" s="119"/>
      <c r="AN121" s="56"/>
      <c r="AO121" s="56"/>
      <c r="AP121" s="63"/>
      <c r="AQ121" s="56"/>
      <c r="AR121" s="76"/>
      <c r="AS121" s="63"/>
      <c r="AT121" s="56"/>
      <c r="AU121" s="56"/>
      <c r="AV121" s="68"/>
      <c r="AW121" s="68"/>
      <c r="AX121" s="68"/>
      <c r="AY121" s="68"/>
      <c r="AZ121" s="68"/>
      <c r="BA121" s="106" t="str">
        <f t="shared" si="35"/>
        <v/>
      </c>
      <c r="BB121" s="68"/>
      <c r="BC121" s="68"/>
      <c r="BD121" s="68">
        <f t="shared" si="32"/>
        <v>0</v>
      </c>
      <c r="BE121" s="135">
        <f t="shared" si="36"/>
        <v>0</v>
      </c>
      <c r="BF121" s="68">
        <f t="shared" si="33"/>
        <v>0</v>
      </c>
      <c r="BG121" s="68"/>
      <c r="BH121" s="68"/>
      <c r="BI121" s="68"/>
      <c r="BJ121" s="68"/>
      <c r="BK121" s="68"/>
      <c r="BL121" s="35"/>
      <c r="BM121" s="35"/>
      <c r="BN121" s="35"/>
      <c r="BO121" s="35"/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5"/>
      <c r="DR121" s="22">
        <f t="shared" si="28"/>
        <v>0</v>
      </c>
    </row>
    <row r="122" spans="2:122" s="22" customFormat="1" ht="18.95" customHeight="1" x14ac:dyDescent="0.2">
      <c r="B122" s="21"/>
      <c r="C122" s="256" t="str">
        <f t="shared" si="34"/>
        <v/>
      </c>
      <c r="D122" s="386"/>
      <c r="E122" s="388"/>
      <c r="F122" s="389">
        <f t="shared" si="37"/>
        <v>0</v>
      </c>
      <c r="G122" s="390"/>
      <c r="H122" s="299"/>
      <c r="I122" s="24"/>
      <c r="J122" s="461"/>
      <c r="K122" s="462"/>
      <c r="L122" s="462"/>
      <c r="M122" s="462"/>
      <c r="N122" s="462"/>
      <c r="O122" s="462"/>
      <c r="P122" s="462"/>
      <c r="Q122" s="462"/>
      <c r="R122" s="462"/>
      <c r="S122" s="462"/>
      <c r="T122" s="462"/>
      <c r="U122" s="462"/>
      <c r="V122" s="462"/>
      <c r="W122" s="462"/>
      <c r="X122" s="462"/>
      <c r="Y122" s="462"/>
      <c r="Z122" s="462"/>
      <c r="AA122" s="462"/>
      <c r="AB122" s="463"/>
      <c r="AC122" s="489"/>
      <c r="AD122" s="490"/>
      <c r="AE122" s="241"/>
      <c r="AF122" s="355" t="str">
        <f t="shared" si="29"/>
        <v/>
      </c>
      <c r="AG122" s="68"/>
      <c r="AH122" s="117">
        <f t="shared" si="30"/>
        <v>0</v>
      </c>
      <c r="AI122" s="100">
        <f t="shared" si="31"/>
        <v>0</v>
      </c>
      <c r="AJ122" s="118"/>
      <c r="AK122" s="68"/>
      <c r="AL122" s="68"/>
      <c r="AM122" s="119"/>
      <c r="AN122" s="56"/>
      <c r="AO122" s="56"/>
      <c r="AP122" s="63"/>
      <c r="AQ122" s="56"/>
      <c r="AR122" s="76"/>
      <c r="AS122" s="63"/>
      <c r="AT122" s="56"/>
      <c r="AU122" s="56"/>
      <c r="AV122" s="68"/>
      <c r="AW122" s="68"/>
      <c r="AX122" s="68"/>
      <c r="AY122" s="68"/>
      <c r="AZ122" s="68"/>
      <c r="BA122" s="106" t="str">
        <f t="shared" si="35"/>
        <v/>
      </c>
      <c r="BB122" s="68"/>
      <c r="BC122" s="68"/>
      <c r="BD122" s="68">
        <f t="shared" si="32"/>
        <v>0</v>
      </c>
      <c r="BE122" s="68">
        <f t="shared" si="36"/>
        <v>0</v>
      </c>
      <c r="BF122" s="68">
        <f t="shared" si="33"/>
        <v>0</v>
      </c>
      <c r="BG122" s="68"/>
      <c r="BH122" s="68"/>
      <c r="BI122" s="68"/>
      <c r="BJ122" s="68"/>
      <c r="BK122" s="68"/>
      <c r="BL122" s="35"/>
      <c r="BM122" s="35"/>
      <c r="BN122" s="35"/>
      <c r="BO122" s="35"/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5"/>
      <c r="DR122" s="22">
        <f t="shared" si="28"/>
        <v>0</v>
      </c>
    </row>
    <row r="123" spans="2:122" s="22" customFormat="1" ht="18.95" customHeight="1" x14ac:dyDescent="0.2">
      <c r="B123" s="21"/>
      <c r="C123" s="256" t="str">
        <f t="shared" si="34"/>
        <v/>
      </c>
      <c r="D123" s="386"/>
      <c r="E123" s="388"/>
      <c r="F123" s="389">
        <f t="shared" si="37"/>
        <v>0</v>
      </c>
      <c r="G123" s="390"/>
      <c r="H123" s="299"/>
      <c r="I123" s="24"/>
      <c r="J123" s="461"/>
      <c r="K123" s="462"/>
      <c r="L123" s="462"/>
      <c r="M123" s="462"/>
      <c r="N123" s="462"/>
      <c r="O123" s="462"/>
      <c r="P123" s="462"/>
      <c r="Q123" s="462"/>
      <c r="R123" s="462"/>
      <c r="S123" s="462"/>
      <c r="T123" s="462"/>
      <c r="U123" s="462"/>
      <c r="V123" s="462"/>
      <c r="W123" s="462"/>
      <c r="X123" s="462"/>
      <c r="Y123" s="462"/>
      <c r="Z123" s="462"/>
      <c r="AA123" s="462"/>
      <c r="AB123" s="463"/>
      <c r="AC123" s="489"/>
      <c r="AD123" s="490"/>
      <c r="AE123" s="241"/>
      <c r="AF123" s="355" t="str">
        <f t="shared" si="29"/>
        <v/>
      </c>
      <c r="AG123" s="68"/>
      <c r="AH123" s="117">
        <f t="shared" si="30"/>
        <v>0</v>
      </c>
      <c r="AI123" s="100">
        <f t="shared" si="31"/>
        <v>0</v>
      </c>
      <c r="AJ123" s="118"/>
      <c r="AK123" s="68"/>
      <c r="AL123" s="68"/>
      <c r="AM123" s="119"/>
      <c r="AN123" s="56"/>
      <c r="AO123" s="56"/>
      <c r="AP123" s="63"/>
      <c r="AQ123" s="56"/>
      <c r="AR123" s="76"/>
      <c r="AS123" s="63"/>
      <c r="AT123" s="56"/>
      <c r="AU123" s="56"/>
      <c r="AV123" s="68"/>
      <c r="AW123" s="68"/>
      <c r="AX123" s="68"/>
      <c r="AY123" s="68"/>
      <c r="AZ123" s="68"/>
      <c r="BA123" s="106" t="str">
        <f t="shared" si="35"/>
        <v/>
      </c>
      <c r="BB123" s="68"/>
      <c r="BC123" s="68"/>
      <c r="BD123" s="68">
        <f t="shared" si="32"/>
        <v>0</v>
      </c>
      <c r="BE123" s="135">
        <f t="shared" si="36"/>
        <v>0</v>
      </c>
      <c r="BF123" s="68">
        <f t="shared" si="33"/>
        <v>0</v>
      </c>
      <c r="BG123" s="68"/>
      <c r="BH123" s="68"/>
      <c r="BI123" s="68"/>
      <c r="BJ123" s="68"/>
      <c r="BK123" s="68"/>
      <c r="BL123" s="35"/>
      <c r="BM123" s="35"/>
      <c r="BN123" s="35"/>
      <c r="BO123" s="35"/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5"/>
      <c r="DR123" s="22">
        <f t="shared" si="28"/>
        <v>0</v>
      </c>
    </row>
    <row r="124" spans="2:122" s="22" customFormat="1" ht="18.95" customHeight="1" x14ac:dyDescent="0.2">
      <c r="B124" s="21"/>
      <c r="C124" s="256" t="str">
        <f t="shared" si="34"/>
        <v/>
      </c>
      <c r="D124" s="386"/>
      <c r="E124" s="388"/>
      <c r="F124" s="389">
        <f t="shared" si="37"/>
        <v>0</v>
      </c>
      <c r="G124" s="390"/>
      <c r="H124" s="299"/>
      <c r="I124" s="24"/>
      <c r="J124" s="461"/>
      <c r="K124" s="462"/>
      <c r="L124" s="462"/>
      <c r="M124" s="462"/>
      <c r="N124" s="462"/>
      <c r="O124" s="462"/>
      <c r="P124" s="462"/>
      <c r="Q124" s="462"/>
      <c r="R124" s="462"/>
      <c r="S124" s="462"/>
      <c r="T124" s="462"/>
      <c r="U124" s="462"/>
      <c r="V124" s="462"/>
      <c r="W124" s="462"/>
      <c r="X124" s="462"/>
      <c r="Y124" s="462"/>
      <c r="Z124" s="462"/>
      <c r="AA124" s="462"/>
      <c r="AB124" s="463"/>
      <c r="AC124" s="489"/>
      <c r="AD124" s="490"/>
      <c r="AE124" s="241"/>
      <c r="AF124" s="355" t="str">
        <f t="shared" si="29"/>
        <v/>
      </c>
      <c r="AG124" s="68"/>
      <c r="AH124" s="117">
        <f t="shared" si="30"/>
        <v>0</v>
      </c>
      <c r="AI124" s="100">
        <f t="shared" si="31"/>
        <v>0</v>
      </c>
      <c r="AJ124" s="118"/>
      <c r="AK124" s="68"/>
      <c r="AL124" s="68"/>
      <c r="AM124" s="119"/>
      <c r="AN124" s="56"/>
      <c r="AO124" s="56"/>
      <c r="AP124" s="63"/>
      <c r="AQ124" s="56"/>
      <c r="AR124" s="76"/>
      <c r="AS124" s="63"/>
      <c r="AT124" s="56"/>
      <c r="AU124" s="56"/>
      <c r="AV124" s="68"/>
      <c r="AW124" s="68"/>
      <c r="AX124" s="68"/>
      <c r="AY124" s="68"/>
      <c r="AZ124" s="68"/>
      <c r="BA124" s="106" t="str">
        <f t="shared" si="35"/>
        <v/>
      </c>
      <c r="BB124" s="68"/>
      <c r="BC124" s="68"/>
      <c r="BD124" s="68">
        <f t="shared" si="32"/>
        <v>0</v>
      </c>
      <c r="BE124" s="68">
        <f t="shared" si="36"/>
        <v>0</v>
      </c>
      <c r="BF124" s="68">
        <f t="shared" si="33"/>
        <v>0</v>
      </c>
      <c r="BG124" s="68"/>
      <c r="BH124" s="68"/>
      <c r="BI124" s="68"/>
      <c r="BJ124" s="68"/>
      <c r="BK124" s="68"/>
      <c r="BL124" s="35"/>
      <c r="BM124" s="35"/>
      <c r="BN124" s="35"/>
      <c r="BO124" s="35"/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5"/>
      <c r="DR124" s="22">
        <f t="shared" si="28"/>
        <v>0</v>
      </c>
    </row>
    <row r="125" spans="2:122" s="22" customFormat="1" ht="18.95" customHeight="1" x14ac:dyDescent="0.2">
      <c r="B125" s="21"/>
      <c r="C125" s="256" t="str">
        <f t="shared" si="34"/>
        <v/>
      </c>
      <c r="D125" s="386"/>
      <c r="E125" s="387"/>
      <c r="F125" s="389">
        <f t="shared" si="37"/>
        <v>0</v>
      </c>
      <c r="G125" s="390"/>
      <c r="H125" s="299"/>
      <c r="I125" s="24"/>
      <c r="J125" s="461"/>
      <c r="K125" s="477"/>
      <c r="L125" s="477"/>
      <c r="M125" s="477"/>
      <c r="N125" s="477"/>
      <c r="O125" s="477"/>
      <c r="P125" s="477"/>
      <c r="Q125" s="477"/>
      <c r="R125" s="477"/>
      <c r="S125" s="477"/>
      <c r="T125" s="477"/>
      <c r="U125" s="477"/>
      <c r="V125" s="477"/>
      <c r="W125" s="477"/>
      <c r="X125" s="477"/>
      <c r="Y125" s="477"/>
      <c r="Z125" s="477"/>
      <c r="AA125" s="477"/>
      <c r="AB125" s="478"/>
      <c r="AC125" s="489"/>
      <c r="AD125" s="509"/>
      <c r="AE125" s="241"/>
      <c r="AF125" s="355" t="str">
        <f t="shared" si="29"/>
        <v/>
      </c>
      <c r="AG125" s="68"/>
      <c r="AH125" s="117">
        <f t="shared" si="30"/>
        <v>0</v>
      </c>
      <c r="AI125" s="100">
        <f t="shared" si="31"/>
        <v>0</v>
      </c>
      <c r="AJ125" s="118"/>
      <c r="AK125" s="68"/>
      <c r="AL125" s="68"/>
      <c r="AM125" s="119"/>
      <c r="AN125" s="56"/>
      <c r="AO125" s="56"/>
      <c r="AP125" s="63"/>
      <c r="AQ125" s="56"/>
      <c r="AR125" s="76"/>
      <c r="AS125" s="63"/>
      <c r="AT125" s="56"/>
      <c r="AU125" s="56"/>
      <c r="AV125" s="68"/>
      <c r="AW125" s="68"/>
      <c r="AX125" s="68"/>
      <c r="AY125" s="68"/>
      <c r="AZ125" s="68"/>
      <c r="BA125" s="106" t="str">
        <f t="shared" si="35"/>
        <v/>
      </c>
      <c r="BB125" s="68"/>
      <c r="BC125" s="68"/>
      <c r="BD125" s="68">
        <f t="shared" si="32"/>
        <v>0</v>
      </c>
      <c r="BE125" s="135">
        <f t="shared" si="36"/>
        <v>0</v>
      </c>
      <c r="BF125" s="68">
        <f t="shared" si="33"/>
        <v>0</v>
      </c>
      <c r="BG125" s="68"/>
      <c r="BH125" s="68"/>
      <c r="BI125" s="68"/>
      <c r="BJ125" s="68"/>
      <c r="BK125" s="68"/>
      <c r="BL125" s="35"/>
      <c r="BM125" s="35"/>
      <c r="BN125" s="35"/>
      <c r="BO125" s="35"/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5"/>
      <c r="DR125" s="22">
        <f t="shared" si="28"/>
        <v>0</v>
      </c>
    </row>
    <row r="126" spans="2:122" s="22" customFormat="1" ht="18.95" customHeight="1" x14ac:dyDescent="0.2">
      <c r="B126" s="21"/>
      <c r="C126" s="256" t="str">
        <f t="shared" si="34"/>
        <v/>
      </c>
      <c r="D126" s="386"/>
      <c r="E126" s="387"/>
      <c r="F126" s="389">
        <f t="shared" si="37"/>
        <v>0</v>
      </c>
      <c r="G126" s="390"/>
      <c r="H126" s="299"/>
      <c r="I126" s="24"/>
      <c r="J126" s="461"/>
      <c r="K126" s="477"/>
      <c r="L126" s="477"/>
      <c r="M126" s="477"/>
      <c r="N126" s="477"/>
      <c r="O126" s="477"/>
      <c r="P126" s="477"/>
      <c r="Q126" s="477"/>
      <c r="R126" s="477"/>
      <c r="S126" s="477"/>
      <c r="T126" s="477"/>
      <c r="U126" s="477"/>
      <c r="V126" s="477"/>
      <c r="W126" s="477"/>
      <c r="X126" s="477"/>
      <c r="Y126" s="477"/>
      <c r="Z126" s="477"/>
      <c r="AA126" s="477"/>
      <c r="AB126" s="478"/>
      <c r="AC126" s="489"/>
      <c r="AD126" s="509"/>
      <c r="AE126" s="241"/>
      <c r="AF126" s="355" t="str">
        <f t="shared" si="29"/>
        <v/>
      </c>
      <c r="AG126" s="68"/>
      <c r="AH126" s="117">
        <f t="shared" si="30"/>
        <v>0</v>
      </c>
      <c r="AI126" s="100">
        <f t="shared" si="31"/>
        <v>0</v>
      </c>
      <c r="AJ126" s="118"/>
      <c r="AK126" s="68"/>
      <c r="AL126" s="68"/>
      <c r="AM126" s="119"/>
      <c r="AN126" s="56"/>
      <c r="AO126" s="56"/>
      <c r="AP126" s="63"/>
      <c r="AQ126" s="56"/>
      <c r="AR126" s="76"/>
      <c r="AS126" s="63"/>
      <c r="AT126" s="56"/>
      <c r="AU126" s="56"/>
      <c r="AV126" s="68"/>
      <c r="AW126" s="68"/>
      <c r="AX126" s="68"/>
      <c r="AY126" s="68"/>
      <c r="AZ126" s="68"/>
      <c r="BA126" s="106" t="str">
        <f t="shared" si="35"/>
        <v/>
      </c>
      <c r="BB126" s="68"/>
      <c r="BC126" s="68"/>
      <c r="BD126" s="68">
        <f t="shared" si="32"/>
        <v>0</v>
      </c>
      <c r="BE126" s="68">
        <f t="shared" si="36"/>
        <v>0</v>
      </c>
      <c r="BF126" s="68">
        <f t="shared" si="33"/>
        <v>0</v>
      </c>
      <c r="BG126" s="68"/>
      <c r="BH126" s="68"/>
      <c r="BI126" s="68"/>
      <c r="BJ126" s="68"/>
      <c r="BK126" s="68"/>
      <c r="BL126" s="35"/>
      <c r="BM126" s="35"/>
      <c r="BN126" s="35"/>
      <c r="BO126" s="35"/>
      <c r="BP126" s="35"/>
      <c r="BQ126" s="35"/>
      <c r="BR126" s="35"/>
      <c r="BS126" s="35"/>
      <c r="BT126" s="35"/>
      <c r="BU126" s="35"/>
      <c r="BV126" s="35"/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5"/>
      <c r="DR126" s="22">
        <f t="shared" si="28"/>
        <v>0</v>
      </c>
    </row>
    <row r="127" spans="2:122" s="22" customFormat="1" ht="18.95" customHeight="1" x14ac:dyDescent="0.2">
      <c r="B127" s="21"/>
      <c r="C127" s="256" t="str">
        <f t="shared" si="34"/>
        <v/>
      </c>
      <c r="D127" s="386"/>
      <c r="E127" s="387"/>
      <c r="F127" s="389">
        <f t="shared" si="37"/>
        <v>0</v>
      </c>
      <c r="G127" s="390"/>
      <c r="H127" s="299"/>
      <c r="I127" s="24"/>
      <c r="J127" s="461"/>
      <c r="K127" s="477"/>
      <c r="L127" s="477"/>
      <c r="M127" s="477"/>
      <c r="N127" s="477"/>
      <c r="O127" s="477"/>
      <c r="P127" s="477"/>
      <c r="Q127" s="477"/>
      <c r="R127" s="477"/>
      <c r="S127" s="477"/>
      <c r="T127" s="477"/>
      <c r="U127" s="477"/>
      <c r="V127" s="477"/>
      <c r="W127" s="477"/>
      <c r="X127" s="477"/>
      <c r="Y127" s="477"/>
      <c r="Z127" s="477"/>
      <c r="AA127" s="477"/>
      <c r="AB127" s="478"/>
      <c r="AC127" s="489"/>
      <c r="AD127" s="509"/>
      <c r="AE127" s="242"/>
      <c r="AF127" s="355" t="str">
        <f t="shared" si="29"/>
        <v/>
      </c>
      <c r="AG127" s="68"/>
      <c r="AH127" s="117">
        <f t="shared" si="30"/>
        <v>0</v>
      </c>
      <c r="AI127" s="100">
        <f t="shared" si="31"/>
        <v>0</v>
      </c>
      <c r="AJ127" s="118"/>
      <c r="AK127" s="68"/>
      <c r="AL127" s="68"/>
      <c r="AM127" s="119"/>
      <c r="AN127" s="56"/>
      <c r="AO127" s="56"/>
      <c r="AP127" s="63"/>
      <c r="AQ127" s="56"/>
      <c r="AR127" s="76"/>
      <c r="AS127" s="63"/>
      <c r="AT127" s="56"/>
      <c r="AU127" s="56"/>
      <c r="AV127" s="68"/>
      <c r="AW127" s="68"/>
      <c r="AX127" s="68"/>
      <c r="AY127" s="68"/>
      <c r="AZ127" s="68"/>
      <c r="BA127" s="106" t="str">
        <f t="shared" si="35"/>
        <v/>
      </c>
      <c r="BB127" s="68"/>
      <c r="BC127" s="68"/>
      <c r="BD127" s="68">
        <f t="shared" si="32"/>
        <v>0</v>
      </c>
      <c r="BE127" s="135">
        <f t="shared" si="36"/>
        <v>0</v>
      </c>
      <c r="BF127" s="68">
        <f t="shared" si="33"/>
        <v>0</v>
      </c>
      <c r="BG127" s="68"/>
      <c r="BH127" s="68"/>
      <c r="BI127" s="68"/>
      <c r="BJ127" s="68"/>
      <c r="BK127" s="68"/>
      <c r="BL127" s="35"/>
      <c r="BM127" s="35"/>
      <c r="BN127" s="35"/>
      <c r="BO127" s="35"/>
      <c r="BP127" s="35"/>
      <c r="BQ127" s="35"/>
      <c r="BR127" s="35"/>
      <c r="BS127" s="35"/>
      <c r="BT127" s="35"/>
      <c r="BU127" s="35"/>
      <c r="BV127" s="35"/>
      <c r="BW127" s="35"/>
      <c r="BX127" s="35"/>
      <c r="BY127" s="35"/>
      <c r="BZ127" s="35"/>
      <c r="CA127" s="35"/>
      <c r="CB127" s="35"/>
      <c r="CC127" s="35"/>
      <c r="CD127" s="35"/>
      <c r="CE127" s="35"/>
      <c r="CF127" s="35"/>
      <c r="CG127" s="35"/>
      <c r="CH127" s="35"/>
      <c r="DR127" s="22">
        <f t="shared" ref="DR127:DR133" si="38">IF(AND(OR(H127=$DR$50,H127=$DR$51,H127=$DR$52,H127=$DR$53),I127&gt;8),1,0)</f>
        <v>0</v>
      </c>
    </row>
    <row r="128" spans="2:122" s="22" customFormat="1" ht="18.95" customHeight="1" x14ac:dyDescent="0.2">
      <c r="B128" s="21"/>
      <c r="C128" s="256" t="str">
        <f t="shared" si="34"/>
        <v/>
      </c>
      <c r="D128" s="386"/>
      <c r="E128" s="387"/>
      <c r="F128" s="389">
        <f t="shared" si="37"/>
        <v>0</v>
      </c>
      <c r="G128" s="390"/>
      <c r="H128" s="299"/>
      <c r="I128" s="24"/>
      <c r="J128" s="461"/>
      <c r="K128" s="477"/>
      <c r="L128" s="477"/>
      <c r="M128" s="477"/>
      <c r="N128" s="477"/>
      <c r="O128" s="477"/>
      <c r="P128" s="477"/>
      <c r="Q128" s="477"/>
      <c r="R128" s="477"/>
      <c r="S128" s="477"/>
      <c r="T128" s="477"/>
      <c r="U128" s="477"/>
      <c r="V128" s="477"/>
      <c r="W128" s="477"/>
      <c r="X128" s="477"/>
      <c r="Y128" s="477"/>
      <c r="Z128" s="477"/>
      <c r="AA128" s="477"/>
      <c r="AB128" s="478"/>
      <c r="AC128" s="489"/>
      <c r="AD128" s="509"/>
      <c r="AE128" s="242"/>
      <c r="AF128" s="355" t="str">
        <f t="shared" si="29"/>
        <v/>
      </c>
      <c r="AG128" s="68"/>
      <c r="AH128" s="117">
        <f t="shared" si="30"/>
        <v>0</v>
      </c>
      <c r="AI128" s="100">
        <f t="shared" si="31"/>
        <v>0</v>
      </c>
      <c r="AJ128" s="118"/>
      <c r="AK128" s="68"/>
      <c r="AL128" s="68"/>
      <c r="AM128" s="119"/>
      <c r="AN128" s="56"/>
      <c r="AO128" s="56"/>
      <c r="AP128" s="63"/>
      <c r="AQ128" s="56"/>
      <c r="AR128" s="76"/>
      <c r="AS128" s="63"/>
      <c r="AT128" s="56"/>
      <c r="AU128" s="56"/>
      <c r="AV128" s="68"/>
      <c r="AW128" s="68"/>
      <c r="AX128" s="68"/>
      <c r="AY128" s="68"/>
      <c r="AZ128" s="68"/>
      <c r="BA128" s="106" t="str">
        <f t="shared" si="35"/>
        <v/>
      </c>
      <c r="BB128" s="68"/>
      <c r="BC128" s="68"/>
      <c r="BD128" s="68">
        <f t="shared" si="32"/>
        <v>0</v>
      </c>
      <c r="BE128" s="68">
        <f t="shared" si="36"/>
        <v>0</v>
      </c>
      <c r="BF128" s="68">
        <f t="shared" si="33"/>
        <v>0</v>
      </c>
      <c r="BG128" s="68"/>
      <c r="BH128" s="68"/>
      <c r="BI128" s="68"/>
      <c r="BJ128" s="68"/>
      <c r="BK128" s="68"/>
      <c r="BL128" s="35"/>
      <c r="BM128" s="35"/>
      <c r="BN128" s="35"/>
      <c r="BO128" s="35"/>
      <c r="BP128" s="35"/>
      <c r="BQ128" s="35"/>
      <c r="BR128" s="35"/>
      <c r="BS128" s="35"/>
      <c r="BT128" s="35"/>
      <c r="BU128" s="35"/>
      <c r="BV128" s="35"/>
      <c r="BW128" s="35"/>
      <c r="BX128" s="35"/>
      <c r="BY128" s="35"/>
      <c r="BZ128" s="35"/>
      <c r="CA128" s="35"/>
      <c r="CB128" s="35"/>
      <c r="CC128" s="35"/>
      <c r="CD128" s="35"/>
      <c r="CE128" s="35"/>
      <c r="CF128" s="35"/>
      <c r="CG128" s="35"/>
      <c r="CH128" s="35"/>
      <c r="DR128" s="22">
        <f t="shared" si="38"/>
        <v>0</v>
      </c>
    </row>
    <row r="129" spans="2:122" s="22" customFormat="1" ht="18.95" customHeight="1" x14ac:dyDescent="0.2">
      <c r="B129" s="21"/>
      <c r="C129" s="256" t="str">
        <f t="shared" si="34"/>
        <v/>
      </c>
      <c r="D129" s="386"/>
      <c r="E129" s="387"/>
      <c r="F129" s="389">
        <f t="shared" si="37"/>
        <v>0</v>
      </c>
      <c r="G129" s="390"/>
      <c r="H129" s="299"/>
      <c r="I129" s="24"/>
      <c r="J129" s="461"/>
      <c r="K129" s="477"/>
      <c r="L129" s="477"/>
      <c r="M129" s="477"/>
      <c r="N129" s="477"/>
      <c r="O129" s="477"/>
      <c r="P129" s="477"/>
      <c r="Q129" s="477"/>
      <c r="R129" s="477"/>
      <c r="S129" s="477"/>
      <c r="T129" s="477"/>
      <c r="U129" s="477"/>
      <c r="V129" s="477"/>
      <c r="W129" s="477"/>
      <c r="X129" s="477"/>
      <c r="Y129" s="477"/>
      <c r="Z129" s="477"/>
      <c r="AA129" s="477"/>
      <c r="AB129" s="478"/>
      <c r="AC129" s="489"/>
      <c r="AD129" s="509"/>
      <c r="AE129" s="242"/>
      <c r="AF129" s="355" t="str">
        <f t="shared" si="29"/>
        <v/>
      </c>
      <c r="AG129" s="68"/>
      <c r="AH129" s="117">
        <f t="shared" si="30"/>
        <v>0</v>
      </c>
      <c r="AI129" s="100">
        <f t="shared" si="31"/>
        <v>0</v>
      </c>
      <c r="AJ129" s="118"/>
      <c r="AK129" s="68"/>
      <c r="AL129" s="68"/>
      <c r="AM129" s="119"/>
      <c r="AN129" s="56"/>
      <c r="AO129" s="56"/>
      <c r="AP129" s="63"/>
      <c r="AQ129" s="56"/>
      <c r="AR129" s="76"/>
      <c r="AS129" s="63"/>
      <c r="AT129" s="56"/>
      <c r="AU129" s="56"/>
      <c r="AV129" s="68"/>
      <c r="AW129" s="68"/>
      <c r="AX129" s="68"/>
      <c r="AY129" s="68"/>
      <c r="AZ129" s="68"/>
      <c r="BA129" s="106" t="str">
        <f t="shared" si="35"/>
        <v/>
      </c>
      <c r="BB129" s="68"/>
      <c r="BC129" s="68"/>
      <c r="BD129" s="68">
        <f t="shared" si="32"/>
        <v>0</v>
      </c>
      <c r="BE129" s="135">
        <f t="shared" si="36"/>
        <v>0</v>
      </c>
      <c r="BF129" s="68">
        <f t="shared" si="33"/>
        <v>0</v>
      </c>
      <c r="BG129" s="68"/>
      <c r="BH129" s="68"/>
      <c r="BI129" s="68"/>
      <c r="BJ129" s="68"/>
      <c r="BK129" s="68"/>
      <c r="BL129" s="35"/>
      <c r="BM129" s="35"/>
      <c r="BN129" s="35"/>
      <c r="BO129" s="35"/>
      <c r="BP129" s="35"/>
      <c r="BQ129" s="35"/>
      <c r="BR129" s="35"/>
      <c r="BS129" s="35"/>
      <c r="BT129" s="35"/>
      <c r="BU129" s="35"/>
      <c r="BV129" s="35"/>
      <c r="BW129" s="35"/>
      <c r="BX129" s="35"/>
      <c r="BY129" s="35"/>
      <c r="BZ129" s="35"/>
      <c r="CA129" s="35"/>
      <c r="CB129" s="35"/>
      <c r="CC129" s="35"/>
      <c r="CD129" s="35"/>
      <c r="CE129" s="35"/>
      <c r="CF129" s="35"/>
      <c r="CG129" s="35"/>
      <c r="CH129" s="35"/>
      <c r="DR129" s="22">
        <f t="shared" si="38"/>
        <v>0</v>
      </c>
    </row>
    <row r="130" spans="2:122" s="22" customFormat="1" ht="18.95" hidden="1" customHeight="1" x14ac:dyDescent="0.2">
      <c r="B130" s="21"/>
      <c r="C130" s="256" t="str">
        <f t="shared" si="34"/>
        <v/>
      </c>
      <c r="D130" s="475"/>
      <c r="E130" s="476"/>
      <c r="F130" s="473">
        <f t="shared" si="37"/>
        <v>0</v>
      </c>
      <c r="G130" s="474"/>
      <c r="H130" s="142"/>
      <c r="I130" s="143"/>
      <c r="J130" s="515"/>
      <c r="K130" s="516"/>
      <c r="L130" s="516"/>
      <c r="M130" s="516"/>
      <c r="N130" s="516"/>
      <c r="O130" s="516"/>
      <c r="P130" s="516"/>
      <c r="Q130" s="516"/>
      <c r="R130" s="516"/>
      <c r="S130" s="516"/>
      <c r="T130" s="516"/>
      <c r="U130" s="516"/>
      <c r="V130" s="516"/>
      <c r="W130" s="516"/>
      <c r="X130" s="516"/>
      <c r="Y130" s="516"/>
      <c r="Z130" s="516"/>
      <c r="AA130" s="516"/>
      <c r="AB130" s="517"/>
      <c r="AC130" s="518"/>
      <c r="AD130" s="519"/>
      <c r="AE130" s="242"/>
      <c r="AF130" s="95" t="str">
        <f t="shared" si="29"/>
        <v/>
      </c>
      <c r="AG130" s="68"/>
      <c r="AH130" s="117">
        <f t="shared" si="30"/>
        <v>0</v>
      </c>
      <c r="AI130" s="100">
        <f t="shared" si="31"/>
        <v>0</v>
      </c>
      <c r="AJ130" s="118"/>
      <c r="AK130" s="68"/>
      <c r="AL130" s="68"/>
      <c r="AM130" s="119"/>
      <c r="AN130" s="56"/>
      <c r="AO130" s="56"/>
      <c r="AP130" s="63"/>
      <c r="AQ130" s="56"/>
      <c r="AR130" s="76"/>
      <c r="AS130" s="63"/>
      <c r="AT130" s="56"/>
      <c r="AU130" s="56"/>
      <c r="AV130" s="68"/>
      <c r="AW130" s="68"/>
      <c r="AX130" s="68"/>
      <c r="AY130" s="68"/>
      <c r="AZ130" s="68"/>
      <c r="BA130" s="106" t="str">
        <f t="shared" si="35"/>
        <v/>
      </c>
      <c r="BB130" s="68"/>
      <c r="BC130" s="68"/>
      <c r="BD130" s="68">
        <f t="shared" si="32"/>
        <v>0</v>
      </c>
      <c r="BE130" s="135">
        <f t="shared" si="36"/>
        <v>0</v>
      </c>
      <c r="BF130" s="68">
        <f t="shared" si="33"/>
        <v>0</v>
      </c>
      <c r="BG130" s="68"/>
      <c r="BH130" s="68"/>
      <c r="BI130" s="68"/>
      <c r="BJ130" s="68"/>
      <c r="BK130" s="68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5"/>
      <c r="CE130" s="35"/>
      <c r="CF130" s="35"/>
      <c r="CG130" s="35"/>
      <c r="CH130" s="35"/>
      <c r="DR130" s="22">
        <f t="shared" si="38"/>
        <v>0</v>
      </c>
    </row>
    <row r="131" spans="2:122" s="22" customFormat="1" ht="18.95" hidden="1" customHeight="1" x14ac:dyDescent="0.2">
      <c r="B131" s="21"/>
      <c r="C131" s="256" t="str">
        <f t="shared" si="34"/>
        <v/>
      </c>
      <c r="D131" s="475"/>
      <c r="E131" s="476"/>
      <c r="F131" s="473">
        <f t="shared" si="37"/>
        <v>0</v>
      </c>
      <c r="G131" s="474"/>
      <c r="H131" s="142"/>
      <c r="I131" s="143"/>
      <c r="J131" s="515"/>
      <c r="K131" s="516"/>
      <c r="L131" s="516"/>
      <c r="M131" s="516"/>
      <c r="N131" s="516"/>
      <c r="O131" s="516"/>
      <c r="P131" s="516"/>
      <c r="Q131" s="516"/>
      <c r="R131" s="516"/>
      <c r="S131" s="516"/>
      <c r="T131" s="516"/>
      <c r="U131" s="516"/>
      <c r="V131" s="516"/>
      <c r="W131" s="516"/>
      <c r="X131" s="516"/>
      <c r="Y131" s="516"/>
      <c r="Z131" s="516"/>
      <c r="AA131" s="516"/>
      <c r="AB131" s="517"/>
      <c r="AC131" s="518"/>
      <c r="AD131" s="519"/>
      <c r="AE131" s="242"/>
      <c r="AF131" s="95" t="str">
        <f t="shared" si="29"/>
        <v/>
      </c>
      <c r="AG131" s="68"/>
      <c r="AH131" s="117">
        <f t="shared" si="30"/>
        <v>0</v>
      </c>
      <c r="AI131" s="100" t="str">
        <f>AT54&amp;TEXT(AU54,"D")&amp;" "&amp;TEXT(AU55,"D")&amp;" "&amp;TEXT(AU56,"D")&amp;" "&amp;TEXT(AU57,"D")&amp;" "&amp;TEXT(AU58,"D")&amp;TEXT(AU59,"D")</f>
        <v xml:space="preserve">    </v>
      </c>
      <c r="AJ131" s="118"/>
      <c r="AK131" s="68"/>
      <c r="AL131" s="68"/>
      <c r="AM131" s="119"/>
      <c r="AN131" s="56"/>
      <c r="AO131" s="56"/>
      <c r="AP131" s="63"/>
      <c r="AQ131" s="56"/>
      <c r="AR131" s="76"/>
      <c r="AS131" s="63"/>
      <c r="AT131" s="56"/>
      <c r="AU131" s="56"/>
      <c r="AV131" s="68"/>
      <c r="AW131" s="68"/>
      <c r="AX131" s="68"/>
      <c r="AY131" s="68"/>
      <c r="AZ131" s="68"/>
      <c r="BA131" s="106" t="str">
        <f t="shared" si="35"/>
        <v/>
      </c>
      <c r="BB131" s="68"/>
      <c r="BC131" s="68"/>
      <c r="BD131" s="68">
        <f t="shared" si="32"/>
        <v>0</v>
      </c>
      <c r="BE131" s="135">
        <f t="shared" si="36"/>
        <v>0</v>
      </c>
      <c r="BF131" s="68">
        <f t="shared" si="33"/>
        <v>0</v>
      </c>
      <c r="BG131" s="68"/>
      <c r="BH131" s="68"/>
      <c r="BI131" s="68"/>
      <c r="BJ131" s="68"/>
      <c r="BK131" s="68"/>
      <c r="BL131" s="35"/>
      <c r="BM131" s="35"/>
      <c r="BN131" s="35"/>
      <c r="BO131" s="35"/>
      <c r="BP131" s="35"/>
      <c r="BQ131" s="35"/>
      <c r="BR131" s="35"/>
      <c r="BS131" s="35"/>
      <c r="BT131" s="35"/>
      <c r="BU131" s="35"/>
      <c r="BV131" s="35"/>
      <c r="BW131" s="35"/>
      <c r="BX131" s="35"/>
      <c r="BY131" s="35"/>
      <c r="BZ131" s="35"/>
      <c r="CA131" s="35"/>
      <c r="CB131" s="35"/>
      <c r="CC131" s="35"/>
      <c r="CD131" s="35"/>
      <c r="CE131" s="35"/>
      <c r="CF131" s="35"/>
      <c r="CG131" s="35"/>
      <c r="CH131" s="35"/>
      <c r="DR131" s="22">
        <f t="shared" si="38"/>
        <v>0</v>
      </c>
    </row>
    <row r="132" spans="2:122" s="22" customFormat="1" ht="18.95" hidden="1" customHeight="1" x14ac:dyDescent="0.2">
      <c r="B132" s="21"/>
      <c r="C132" s="256" t="str">
        <f t="shared" si="34"/>
        <v/>
      </c>
      <c r="D132" s="475"/>
      <c r="E132" s="476"/>
      <c r="F132" s="473">
        <f t="shared" si="37"/>
        <v>0</v>
      </c>
      <c r="G132" s="474"/>
      <c r="H132" s="142"/>
      <c r="I132" s="143"/>
      <c r="J132" s="515"/>
      <c r="K132" s="516"/>
      <c r="L132" s="516"/>
      <c r="M132" s="516"/>
      <c r="N132" s="516"/>
      <c r="O132" s="516"/>
      <c r="P132" s="516"/>
      <c r="Q132" s="516"/>
      <c r="R132" s="516"/>
      <c r="S132" s="516"/>
      <c r="T132" s="516"/>
      <c r="U132" s="516"/>
      <c r="V132" s="516"/>
      <c r="W132" s="516"/>
      <c r="X132" s="516"/>
      <c r="Y132" s="516"/>
      <c r="Z132" s="516"/>
      <c r="AA132" s="516"/>
      <c r="AB132" s="517"/>
      <c r="AC132" s="518"/>
      <c r="AD132" s="519"/>
      <c r="AE132" s="242"/>
      <c r="AF132" s="95" t="str">
        <f t="shared" si="29"/>
        <v/>
      </c>
      <c r="AG132" s="68"/>
      <c r="AH132" s="117">
        <f t="shared" si="30"/>
        <v>0</v>
      </c>
      <c r="AI132" s="100"/>
      <c r="AJ132" s="118"/>
      <c r="AK132" s="68"/>
      <c r="AL132" s="68"/>
      <c r="AM132" s="119"/>
      <c r="AN132" s="56"/>
      <c r="AO132" s="56"/>
      <c r="AP132" s="63"/>
      <c r="AQ132" s="56"/>
      <c r="AR132" s="76"/>
      <c r="AS132" s="63"/>
      <c r="AT132" s="56"/>
      <c r="AU132" s="56"/>
      <c r="AV132" s="68"/>
      <c r="AW132" s="68"/>
      <c r="AX132" s="68"/>
      <c r="AY132" s="68"/>
      <c r="AZ132" s="68"/>
      <c r="BA132" s="106" t="str">
        <f t="shared" si="35"/>
        <v/>
      </c>
      <c r="BB132" s="68"/>
      <c r="BC132" s="68"/>
      <c r="BD132" s="68">
        <f t="shared" si="32"/>
        <v>0</v>
      </c>
      <c r="BE132" s="135">
        <f t="shared" si="36"/>
        <v>0</v>
      </c>
      <c r="BF132" s="68">
        <f t="shared" si="33"/>
        <v>0</v>
      </c>
      <c r="BG132" s="68"/>
      <c r="BH132" s="68"/>
      <c r="BI132" s="68"/>
      <c r="BJ132" s="68"/>
      <c r="BK132" s="68"/>
      <c r="BL132" s="35"/>
      <c r="BM132" s="35"/>
      <c r="BN132" s="35"/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5"/>
      <c r="DR132" s="22">
        <f t="shared" si="38"/>
        <v>0</v>
      </c>
    </row>
    <row r="133" spans="2:122" s="22" customFormat="1" ht="18.95" hidden="1" customHeight="1" x14ac:dyDescent="0.2">
      <c r="B133" s="21"/>
      <c r="C133" s="256" t="str">
        <f t="shared" si="34"/>
        <v/>
      </c>
      <c r="D133" s="475"/>
      <c r="E133" s="476"/>
      <c r="F133" s="473">
        <f t="shared" si="37"/>
        <v>0</v>
      </c>
      <c r="G133" s="474"/>
      <c r="H133" s="142"/>
      <c r="I133" s="143"/>
      <c r="J133" s="515"/>
      <c r="K133" s="516"/>
      <c r="L133" s="516"/>
      <c r="M133" s="516"/>
      <c r="N133" s="516"/>
      <c r="O133" s="516"/>
      <c r="P133" s="516"/>
      <c r="Q133" s="516"/>
      <c r="R133" s="516"/>
      <c r="S133" s="516"/>
      <c r="T133" s="516"/>
      <c r="U133" s="516"/>
      <c r="V133" s="516"/>
      <c r="W133" s="516"/>
      <c r="X133" s="516"/>
      <c r="Y133" s="516"/>
      <c r="Z133" s="516"/>
      <c r="AA133" s="516"/>
      <c r="AB133" s="517"/>
      <c r="AC133" s="518"/>
      <c r="AD133" s="519"/>
      <c r="AE133" s="242"/>
      <c r="AF133" s="95" t="str">
        <f t="shared" si="29"/>
        <v/>
      </c>
      <c r="AG133" s="68"/>
      <c r="AH133" s="117">
        <f t="shared" si="30"/>
        <v>0</v>
      </c>
      <c r="AI133" s="100"/>
      <c r="AJ133" s="118"/>
      <c r="AK133" s="68"/>
      <c r="AL133" s="68"/>
      <c r="AM133" s="119"/>
      <c r="AN133" s="56"/>
      <c r="AO133" s="56"/>
      <c r="AP133" s="63"/>
      <c r="AQ133" s="56"/>
      <c r="AR133" s="76"/>
      <c r="AS133" s="63"/>
      <c r="AT133" s="56"/>
      <c r="AU133" s="56"/>
      <c r="AV133" s="68"/>
      <c r="AW133" s="68"/>
      <c r="AX133" s="68"/>
      <c r="AY133" s="68"/>
      <c r="AZ133" s="68"/>
      <c r="BA133" s="106" t="str">
        <f t="shared" si="35"/>
        <v/>
      </c>
      <c r="BB133" s="68"/>
      <c r="BC133" s="68"/>
      <c r="BD133" s="68">
        <f t="shared" si="32"/>
        <v>0</v>
      </c>
      <c r="BE133" s="135">
        <f>+AC133</f>
        <v>0</v>
      </c>
      <c r="BF133" s="68">
        <f t="shared" si="33"/>
        <v>0</v>
      </c>
      <c r="BG133" s="68"/>
      <c r="BH133" s="68"/>
      <c r="BI133" s="68"/>
      <c r="BJ133" s="68"/>
      <c r="BK133" s="68"/>
      <c r="BL133" s="35"/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5"/>
      <c r="DR133" s="22">
        <f t="shared" si="38"/>
        <v>0</v>
      </c>
    </row>
    <row r="134" spans="2:122" s="22" customFormat="1" ht="6" customHeight="1" x14ac:dyDescent="0.2">
      <c r="B134" s="21"/>
      <c r="C134" s="257"/>
      <c r="D134" s="177"/>
      <c r="E134" s="177"/>
      <c r="F134" s="177"/>
      <c r="G134" s="177"/>
      <c r="H134" s="177"/>
      <c r="I134" s="177"/>
      <c r="J134" s="99"/>
      <c r="K134" s="99"/>
      <c r="L134" s="99"/>
      <c r="M134" s="99"/>
      <c r="N134" s="99"/>
      <c r="O134" s="99"/>
      <c r="P134" s="99"/>
      <c r="Q134" s="99"/>
      <c r="R134" s="99"/>
      <c r="S134" s="99"/>
      <c r="T134" s="99"/>
      <c r="U134" s="99"/>
      <c r="V134" s="99"/>
      <c r="W134" s="99"/>
      <c r="X134" s="99"/>
      <c r="Y134" s="99"/>
      <c r="Z134" s="99"/>
      <c r="AA134" s="99"/>
      <c r="AB134" s="99"/>
      <c r="AC134" s="99"/>
      <c r="AD134" s="283"/>
      <c r="AE134" s="243"/>
      <c r="AF134" s="21"/>
      <c r="AG134" s="68"/>
      <c r="AH134" s="68"/>
      <c r="AI134" s="84"/>
      <c r="AJ134" s="118"/>
      <c r="AK134" s="68"/>
      <c r="AL134" s="68"/>
      <c r="AM134" s="119"/>
      <c r="AN134" s="56"/>
      <c r="AO134" s="56"/>
      <c r="AP134" s="63"/>
      <c r="AQ134" s="56"/>
      <c r="AR134" s="76"/>
      <c r="AS134" s="63"/>
      <c r="AT134" s="56"/>
      <c r="AU134" s="56"/>
      <c r="AV134" s="68"/>
      <c r="AW134" s="68"/>
      <c r="AX134" s="68"/>
      <c r="AY134" s="68"/>
      <c r="AZ134" s="68"/>
      <c r="BA134" s="106"/>
      <c r="BB134" s="68"/>
      <c r="BC134" s="68"/>
      <c r="BD134" s="68"/>
      <c r="BE134" s="68"/>
      <c r="BF134" s="68"/>
      <c r="BG134" s="68"/>
      <c r="BH134" s="68"/>
      <c r="BI134" s="68"/>
      <c r="BJ134" s="68"/>
      <c r="BK134" s="68"/>
      <c r="BL134" s="35"/>
      <c r="BM134" s="35"/>
      <c r="BN134" s="35"/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5"/>
    </row>
    <row r="135" spans="2:122" s="22" customFormat="1" ht="18.95" customHeight="1" x14ac:dyDescent="0.2">
      <c r="B135" s="21"/>
      <c r="C135" s="256"/>
      <c r="D135" s="23"/>
      <c r="E135" s="293"/>
      <c r="F135" s="293"/>
      <c r="G135" s="293"/>
      <c r="H135" s="293"/>
      <c r="I135" s="293"/>
      <c r="J135" s="293"/>
      <c r="K135" s="293"/>
      <c r="L135" s="360" t="s">
        <v>83</v>
      </c>
      <c r="M135" s="361"/>
      <c r="N135" s="361"/>
      <c r="O135" s="361"/>
      <c r="P135" s="361"/>
      <c r="Q135" s="361"/>
      <c r="R135" s="361"/>
      <c r="S135" s="361"/>
      <c r="T135" s="361"/>
      <c r="U135" s="361"/>
      <c r="V135" s="361"/>
      <c r="W135" s="361"/>
      <c r="X135" s="361"/>
      <c r="Y135" s="361"/>
      <c r="Z135" s="361"/>
      <c r="AA135" s="361"/>
      <c r="AB135" s="362"/>
      <c r="AC135" s="450"/>
      <c r="AD135" s="451"/>
      <c r="AE135" s="244"/>
      <c r="AF135" s="95"/>
      <c r="AG135" s="68"/>
      <c r="AH135" s="117"/>
      <c r="AI135" s="100"/>
      <c r="AJ135" s="118"/>
      <c r="AK135" s="68"/>
      <c r="AL135" s="68"/>
      <c r="AM135" s="119"/>
      <c r="AN135" s="56"/>
      <c r="AO135" s="56"/>
      <c r="AP135" s="63"/>
      <c r="AQ135" s="56"/>
      <c r="AR135" s="76"/>
      <c r="AS135" s="63"/>
      <c r="AT135" s="56"/>
      <c r="AU135" s="56"/>
      <c r="AV135" s="68"/>
      <c r="AW135" s="68"/>
      <c r="AX135" s="68"/>
      <c r="AY135" s="68"/>
      <c r="AZ135" s="68"/>
      <c r="BA135" s="106"/>
      <c r="BB135" s="68"/>
      <c r="BC135" s="68"/>
      <c r="BD135" s="68"/>
      <c r="BE135" s="135"/>
      <c r="BF135" s="68"/>
      <c r="BG135" s="68"/>
      <c r="BH135" s="68"/>
      <c r="BI135" s="68"/>
      <c r="BJ135" s="68"/>
      <c r="BK135" s="68"/>
      <c r="BL135" s="35"/>
      <c r="BM135" s="35"/>
      <c r="BN135" s="35"/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5"/>
    </row>
    <row r="136" spans="2:122" s="22" customFormat="1" ht="6" customHeight="1" x14ac:dyDescent="0.2">
      <c r="B136" s="21"/>
      <c r="C136" s="257"/>
      <c r="D136" s="177"/>
      <c r="E136" s="177"/>
      <c r="F136" s="177"/>
      <c r="G136" s="177"/>
      <c r="H136" s="177"/>
      <c r="I136" s="177"/>
      <c r="J136" s="177"/>
      <c r="K136" s="177"/>
      <c r="L136" s="177"/>
      <c r="M136" s="177"/>
      <c r="N136" s="177"/>
      <c r="O136" s="177"/>
      <c r="P136" s="177"/>
      <c r="Q136" s="177"/>
      <c r="R136" s="177"/>
      <c r="S136" s="177"/>
      <c r="T136" s="177"/>
      <c r="U136" s="177"/>
      <c r="V136" s="177"/>
      <c r="W136" s="177"/>
      <c r="X136" s="177"/>
      <c r="Y136" s="177"/>
      <c r="Z136" s="177"/>
      <c r="AA136" s="177"/>
      <c r="AB136" s="177"/>
      <c r="AC136" s="99"/>
      <c r="AD136" s="99"/>
      <c r="AE136" s="243"/>
      <c r="AF136" s="21"/>
      <c r="AG136" s="68"/>
      <c r="AH136" s="68"/>
      <c r="AI136" s="84"/>
      <c r="AJ136" s="118"/>
      <c r="AK136" s="68"/>
      <c r="AL136" s="68"/>
      <c r="AM136" s="119"/>
      <c r="AN136" s="56"/>
      <c r="AO136" s="56"/>
      <c r="AP136" s="63"/>
      <c r="AQ136" s="56"/>
      <c r="AR136" s="76"/>
      <c r="AS136" s="63"/>
      <c r="AT136" s="56"/>
      <c r="AU136" s="56"/>
      <c r="AV136" s="68"/>
      <c r="AW136" s="68"/>
      <c r="AX136" s="68"/>
      <c r="AY136" s="68"/>
      <c r="AZ136" s="68"/>
      <c r="BA136" s="106"/>
      <c r="BB136" s="68"/>
      <c r="BC136" s="68"/>
      <c r="BD136" s="68"/>
      <c r="BE136" s="68"/>
      <c r="BF136" s="68"/>
      <c r="BG136" s="68"/>
      <c r="BH136" s="68"/>
      <c r="BI136" s="68"/>
      <c r="BJ136" s="68"/>
      <c r="BK136" s="68"/>
      <c r="BL136" s="35"/>
      <c r="BM136" s="35"/>
      <c r="BN136" s="35"/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5"/>
      <c r="DR136" s="22">
        <f>IF(AND(OR(H136=$DR$50,H136=$DR$51,H136=$DR$52,H136=$DR$53),I136&gt;8),1,0)</f>
        <v>0</v>
      </c>
    </row>
    <row r="137" spans="2:122" s="22" customFormat="1" ht="15" customHeight="1" x14ac:dyDescent="0.2">
      <c r="B137" s="21"/>
      <c r="C137" s="257"/>
      <c r="D137" s="392" t="s">
        <v>49</v>
      </c>
      <c r="E137" s="393"/>
      <c r="F137" s="393"/>
      <c r="G137" s="393"/>
      <c r="H137" s="393"/>
      <c r="I137" s="393"/>
      <c r="J137" s="394"/>
      <c r="K137" s="29">
        <f>SUM(I54:I133)-K140-K141-Nadure</f>
        <v>0</v>
      </c>
      <c r="L137" s="104" t="str">
        <f>AT54&amp;TEXT(AU54,"D")&amp;" "&amp;TEXT(AU55,"D")&amp;" "&amp;TEXT(AU56,"D")&amp;" "&amp;TEXT(AU57,"D")&amp;" "&amp;TEXT(AU58,"D")&amp;TEXT(AU59,"D")</f>
        <v xml:space="preserve">    </v>
      </c>
      <c r="M137" s="101"/>
      <c r="N137" s="101"/>
      <c r="O137" s="101"/>
      <c r="P137" s="101"/>
      <c r="Q137" s="101"/>
      <c r="R137" s="101"/>
      <c r="S137" s="101"/>
      <c r="T137" s="101"/>
      <c r="U137" s="101"/>
      <c r="V137" s="101"/>
      <c r="W137" s="101"/>
      <c r="X137" s="101"/>
      <c r="Y137" s="101"/>
      <c r="Z137" s="101"/>
      <c r="AA137" s="101"/>
      <c r="AB137" s="101"/>
      <c r="AC137" s="101"/>
      <c r="AD137" s="101"/>
      <c r="AE137" s="245"/>
      <c r="AF137" s="21"/>
      <c r="AG137" s="68"/>
      <c r="AH137" s="68"/>
      <c r="AI137" s="68">
        <f>SUMIF(I28:I47,"Delno zaposlen s fiksnim %",V28:V47)</f>
        <v>0</v>
      </c>
      <c r="AJ137" s="68" t="s">
        <v>37</v>
      </c>
      <c r="AK137" s="68"/>
      <c r="AL137" s="68"/>
      <c r="AM137" s="119"/>
      <c r="AN137" s="56"/>
      <c r="AO137" s="56"/>
      <c r="AP137" s="63"/>
      <c r="AQ137" s="56"/>
      <c r="AR137" s="76"/>
      <c r="AS137" s="63"/>
      <c r="AT137" s="56"/>
      <c r="AU137" s="56"/>
      <c r="AV137" s="68"/>
      <c r="AW137" s="68"/>
      <c r="AX137" s="121"/>
      <c r="AY137" s="121"/>
      <c r="AZ137" s="68"/>
      <c r="BA137" s="68"/>
      <c r="BB137" s="68"/>
      <c r="BC137" s="68"/>
      <c r="BD137" s="68"/>
      <c r="BE137" s="68"/>
      <c r="BF137" s="68"/>
      <c r="BG137" s="68"/>
      <c r="BH137" s="68"/>
      <c r="BI137" s="68"/>
      <c r="BJ137" s="68"/>
      <c r="BK137" s="68"/>
      <c r="BL137" s="35"/>
      <c r="BM137" s="35"/>
      <c r="BN137" s="35"/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5"/>
    </row>
    <row r="138" spans="2:122" s="22" customFormat="1" ht="15" customHeight="1" x14ac:dyDescent="0.2">
      <c r="B138" s="21"/>
      <c r="C138" s="257"/>
      <c r="D138" s="392" t="s">
        <v>48</v>
      </c>
      <c r="E138" s="393"/>
      <c r="F138" s="393"/>
      <c r="G138" s="393"/>
      <c r="H138" s="393"/>
      <c r="I138" s="393"/>
      <c r="J138" s="394"/>
      <c r="K138" s="29">
        <f>Nadure</f>
        <v>0</v>
      </c>
      <c r="L138" s="140"/>
      <c r="M138" s="101"/>
      <c r="N138" s="101"/>
      <c r="O138" s="101"/>
      <c r="P138" s="101"/>
      <c r="Q138" s="101"/>
      <c r="R138" s="101"/>
      <c r="S138" s="101"/>
      <c r="T138" s="101"/>
      <c r="U138" s="101"/>
      <c r="V138" s="101"/>
      <c r="W138" s="101"/>
      <c r="X138" s="101"/>
      <c r="Y138" s="101"/>
      <c r="Z138" s="101"/>
      <c r="AA138" s="101"/>
      <c r="AB138" s="101"/>
      <c r="AC138" s="101"/>
      <c r="AD138" s="101"/>
      <c r="AE138" s="245"/>
      <c r="AF138" s="21"/>
      <c r="AG138" s="68"/>
      <c r="AH138" s="68"/>
      <c r="AI138" s="68"/>
      <c r="AJ138" s="68"/>
      <c r="AK138" s="68"/>
      <c r="AL138" s="68"/>
      <c r="AM138" s="119"/>
      <c r="AN138" s="56"/>
      <c r="AO138" s="56"/>
      <c r="AP138" s="63"/>
      <c r="AQ138" s="56"/>
      <c r="AR138" s="76"/>
      <c r="AS138" s="63"/>
      <c r="AT138" s="56"/>
      <c r="AU138" s="56"/>
      <c r="AV138" s="68"/>
      <c r="AW138" s="68"/>
      <c r="AX138" s="121"/>
      <c r="AY138" s="121"/>
      <c r="AZ138" s="68"/>
      <c r="BA138" s="68"/>
      <c r="BB138" s="68"/>
      <c r="BC138" s="68"/>
      <c r="BD138" s="68"/>
      <c r="BE138" s="68"/>
      <c r="BF138" s="68"/>
      <c r="BG138" s="68"/>
      <c r="BH138" s="68"/>
      <c r="BI138" s="68"/>
      <c r="BJ138" s="68"/>
      <c r="BK138" s="68"/>
      <c r="BL138" s="35"/>
      <c r="BM138" s="35"/>
      <c r="BN138" s="35"/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5"/>
    </row>
    <row r="139" spans="2:122" s="28" customFormat="1" ht="15" customHeight="1" x14ac:dyDescent="0.2">
      <c r="B139" s="27"/>
      <c r="C139" s="258"/>
      <c r="D139" s="392" t="s">
        <v>84</v>
      </c>
      <c r="E139" s="393"/>
      <c r="F139" s="393"/>
      <c r="G139" s="393"/>
      <c r="H139" s="393"/>
      <c r="I139" s="393"/>
      <c r="J139" s="394"/>
      <c r="K139" s="29">
        <f>IF(MES_FOND_HR&gt;0,IF((AI137*(MES_FOND_HR-NEREF-REF))&gt;0,AI137*(MES_FOND_HR-NEREF-REF),0),0)</f>
        <v>0</v>
      </c>
      <c r="L139" s="178"/>
      <c r="M139" s="179"/>
      <c r="N139" s="97"/>
      <c r="O139" s="97"/>
      <c r="P139" s="97"/>
      <c r="Q139" s="97"/>
      <c r="R139" s="97"/>
      <c r="S139" s="97"/>
      <c r="T139" s="97"/>
      <c r="U139" s="97"/>
      <c r="V139" s="97"/>
      <c r="W139" s="97"/>
      <c r="X139" s="97"/>
      <c r="Y139" s="97"/>
      <c r="Z139" s="97"/>
      <c r="AA139" s="97"/>
      <c r="AB139" s="97"/>
      <c r="AC139" s="97"/>
      <c r="AD139" s="97"/>
      <c r="AE139" s="246"/>
      <c r="AF139" s="27"/>
      <c r="AG139" s="57"/>
      <c r="AH139" s="83"/>
      <c r="AI139" s="122"/>
      <c r="AJ139" s="82"/>
      <c r="AK139" s="57"/>
      <c r="AL139" s="57"/>
      <c r="AM139" s="123"/>
      <c r="AN139" s="82"/>
      <c r="AO139" s="57"/>
      <c r="AP139" s="63"/>
      <c r="AQ139" s="57"/>
      <c r="AR139" s="77"/>
      <c r="AS139" s="63"/>
      <c r="AT139" s="57"/>
      <c r="AU139" s="57"/>
      <c r="AV139" s="57"/>
      <c r="AW139" s="82"/>
      <c r="AX139" s="57"/>
      <c r="AY139" s="57"/>
      <c r="AZ139" s="57"/>
      <c r="BA139" s="57"/>
      <c r="BB139" s="57"/>
      <c r="BC139" s="82"/>
      <c r="BD139" s="82"/>
      <c r="BE139" s="82"/>
      <c r="BF139" s="82"/>
      <c r="BG139" s="82"/>
      <c r="BH139" s="82"/>
      <c r="BI139" s="82"/>
      <c r="BJ139" s="82"/>
      <c r="BK139" s="82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</row>
    <row r="140" spans="2:122" s="28" customFormat="1" ht="15" customHeight="1" x14ac:dyDescent="0.2">
      <c r="B140" s="27"/>
      <c r="C140" s="258"/>
      <c r="D140" s="392" t="s">
        <v>71</v>
      </c>
      <c r="E140" s="393"/>
      <c r="F140" s="393"/>
      <c r="G140" s="393"/>
      <c r="H140" s="393"/>
      <c r="I140" s="393"/>
      <c r="J140" s="394"/>
      <c r="K140" s="29">
        <f>SUM(AJ50:AJ52)</f>
        <v>0</v>
      </c>
      <c r="L140" s="180"/>
      <c r="M140" s="179"/>
      <c r="N140" s="97"/>
      <c r="O140" s="97"/>
      <c r="P140" s="97"/>
      <c r="Q140" s="97"/>
      <c r="R140" s="97"/>
      <c r="S140" s="97"/>
      <c r="T140" s="97"/>
      <c r="U140" s="97"/>
      <c r="V140" s="97"/>
      <c r="W140" s="97"/>
      <c r="X140" s="97"/>
      <c r="Y140" s="97"/>
      <c r="Z140" s="97"/>
      <c r="AA140" s="97"/>
      <c r="AB140" s="97"/>
      <c r="AC140" s="97"/>
      <c r="AD140" s="97"/>
      <c r="AE140" s="246"/>
      <c r="AF140" s="27"/>
      <c r="AG140" s="57"/>
      <c r="AH140" s="82"/>
      <c r="AI140" s="122"/>
      <c r="AJ140" s="82"/>
      <c r="AK140" s="57"/>
      <c r="AL140" s="57"/>
      <c r="AM140" s="123"/>
      <c r="AN140" s="82"/>
      <c r="AO140" s="57"/>
      <c r="AP140" s="63"/>
      <c r="AQ140" s="57"/>
      <c r="AR140" s="77"/>
      <c r="AS140" s="63"/>
      <c r="AT140" s="57"/>
      <c r="AU140" s="57"/>
      <c r="AV140" s="57"/>
      <c r="AW140" s="82"/>
      <c r="AX140" s="57"/>
      <c r="AY140" s="57"/>
      <c r="AZ140" s="57"/>
      <c r="BA140" s="57"/>
      <c r="BB140" s="57"/>
      <c r="BC140" s="82"/>
      <c r="BD140" s="82"/>
      <c r="BE140" s="82"/>
      <c r="BF140" s="82"/>
      <c r="BG140" s="82"/>
      <c r="BH140" s="82"/>
      <c r="BI140" s="82"/>
      <c r="BJ140" s="82"/>
      <c r="BK140" s="82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</row>
    <row r="141" spans="2:122" s="28" customFormat="1" ht="15" customHeight="1" x14ac:dyDescent="0.2">
      <c r="B141" s="27"/>
      <c r="C141" s="258"/>
      <c r="D141" s="392" t="s">
        <v>43</v>
      </c>
      <c r="E141" s="393"/>
      <c r="F141" s="393"/>
      <c r="G141" s="393"/>
      <c r="H141" s="393"/>
      <c r="I141" s="393"/>
      <c r="J141" s="394"/>
      <c r="K141" s="29">
        <f>SUM(AJ53:AJ54)</f>
        <v>0</v>
      </c>
      <c r="L141" s="180"/>
      <c r="M141" s="179"/>
      <c r="N141" s="97"/>
      <c r="O141" s="97"/>
      <c r="P141" s="97"/>
      <c r="Q141" s="97"/>
      <c r="R141" s="97"/>
      <c r="S141" s="97"/>
      <c r="T141" s="97"/>
      <c r="U141" s="97"/>
      <c r="V141" s="97"/>
      <c r="W141" s="97"/>
      <c r="X141" s="97"/>
      <c r="Y141" s="97"/>
      <c r="Z141" s="97"/>
      <c r="AA141" s="97"/>
      <c r="AB141" s="97"/>
      <c r="AC141" s="97"/>
      <c r="AD141" s="97"/>
      <c r="AE141" s="246"/>
      <c r="AF141" s="27"/>
      <c r="AG141" s="57"/>
      <c r="AH141" s="82"/>
      <c r="AI141" s="122"/>
      <c r="AJ141" s="82"/>
      <c r="AK141" s="57"/>
      <c r="AL141" s="57"/>
      <c r="AM141" s="123"/>
      <c r="AN141" s="82"/>
      <c r="AO141" s="57"/>
      <c r="AP141" s="63"/>
      <c r="AQ141" s="57"/>
      <c r="AR141" s="77"/>
      <c r="AS141" s="63"/>
      <c r="AT141" s="57"/>
      <c r="AU141" s="57"/>
      <c r="AV141" s="57"/>
      <c r="AW141" s="82"/>
      <c r="AX141" s="57"/>
      <c r="AY141" s="57"/>
      <c r="AZ141" s="57"/>
      <c r="BA141" s="57"/>
      <c r="BB141" s="57"/>
      <c r="BC141" s="82"/>
      <c r="BD141" s="82"/>
      <c r="BE141" s="82"/>
      <c r="BF141" s="82"/>
      <c r="BG141" s="82"/>
      <c r="BH141" s="82"/>
      <c r="BI141" s="82"/>
      <c r="BJ141" s="82"/>
      <c r="BK141" s="82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</row>
    <row r="142" spans="2:122" s="3" customFormat="1" ht="15" customHeight="1" x14ac:dyDescent="0.2">
      <c r="B142" s="30"/>
      <c r="C142" s="228"/>
      <c r="D142" s="392" t="s">
        <v>110</v>
      </c>
      <c r="E142" s="393"/>
      <c r="F142" s="393"/>
      <c r="G142" s="393"/>
      <c r="H142" s="393"/>
      <c r="I142" s="393"/>
      <c r="J142" s="394"/>
      <c r="K142" s="29">
        <f>+K137+K140+K139+K138+AC25</f>
        <v>0</v>
      </c>
      <c r="L142" s="98" t="str">
        <f>IF(L174=0,"",IF(K142&gt;(MES_FOND_HR+Nadure),"POZOR!!! Prekoračitev mesečnega fonda ur!",""))</f>
        <v/>
      </c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3"/>
      <c r="AC142" s="13"/>
      <c r="AD142" s="13"/>
      <c r="AE142" s="247"/>
      <c r="AF142" s="30"/>
      <c r="AG142" s="58"/>
      <c r="AH142" s="58"/>
      <c r="AI142" s="124"/>
      <c r="AJ142" s="125"/>
      <c r="AK142" s="58"/>
      <c r="AL142" s="58"/>
      <c r="AM142" s="111"/>
      <c r="AN142" s="58"/>
      <c r="AO142" s="58"/>
      <c r="AP142" s="63"/>
      <c r="AQ142" s="58"/>
      <c r="AR142" s="78"/>
      <c r="AS142" s="63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58"/>
      <c r="BE142" s="58"/>
      <c r="BF142" s="58"/>
      <c r="BG142" s="58"/>
      <c r="BH142" s="58"/>
      <c r="BI142" s="58"/>
      <c r="BJ142" s="58"/>
      <c r="BK142" s="58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  <c r="CA142" s="37"/>
      <c r="CB142" s="37"/>
      <c r="CC142" s="37"/>
      <c r="CD142" s="37"/>
      <c r="CE142" s="37"/>
      <c r="CF142" s="37"/>
      <c r="CG142" s="37"/>
      <c r="CH142" s="37"/>
    </row>
    <row r="143" spans="2:122" s="3" customFormat="1" ht="9" customHeight="1" thickBot="1" x14ac:dyDescent="0.25">
      <c r="B143" s="30"/>
      <c r="C143" s="249"/>
      <c r="D143" s="250"/>
      <c r="E143" s="250"/>
      <c r="F143" s="250"/>
      <c r="G143" s="250"/>
      <c r="H143" s="250"/>
      <c r="I143" s="250"/>
      <c r="J143" s="251"/>
      <c r="K143" s="252"/>
      <c r="L143" s="252"/>
      <c r="M143" s="252"/>
      <c r="N143" s="252"/>
      <c r="O143" s="252"/>
      <c r="P143" s="252"/>
      <c r="Q143" s="252"/>
      <c r="R143" s="252"/>
      <c r="S143" s="252"/>
      <c r="T143" s="252"/>
      <c r="U143" s="252"/>
      <c r="V143" s="252"/>
      <c r="W143" s="252"/>
      <c r="X143" s="252"/>
      <c r="Y143" s="252"/>
      <c r="Z143" s="252"/>
      <c r="AA143" s="252"/>
      <c r="AB143" s="253"/>
      <c r="AC143" s="253"/>
      <c r="AD143" s="253"/>
      <c r="AE143" s="248"/>
      <c r="AF143" s="30"/>
      <c r="AG143" s="58"/>
      <c r="AH143" s="58"/>
      <c r="AI143" s="124"/>
      <c r="AJ143" s="125"/>
      <c r="AK143" s="58"/>
      <c r="AL143" s="58"/>
      <c r="AM143" s="111"/>
      <c r="AN143" s="58"/>
      <c r="AO143" s="58"/>
      <c r="AP143" s="63"/>
      <c r="AQ143" s="58"/>
      <c r="AR143" s="78"/>
      <c r="AS143" s="63"/>
      <c r="AT143" s="58"/>
      <c r="AU143" s="58"/>
      <c r="AV143" s="58"/>
      <c r="AW143" s="58"/>
      <c r="AX143" s="58"/>
      <c r="AY143" s="58"/>
      <c r="AZ143" s="58"/>
      <c r="BA143" s="58"/>
      <c r="BB143" s="58"/>
      <c r="BC143" s="58"/>
      <c r="BD143" s="58"/>
      <c r="BE143" s="58"/>
      <c r="BF143" s="58"/>
      <c r="BG143" s="58"/>
      <c r="BH143" s="58"/>
      <c r="BI143" s="58"/>
      <c r="BJ143" s="58"/>
      <c r="BK143" s="58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  <c r="CA143" s="37"/>
      <c r="CB143" s="37"/>
      <c r="CC143" s="37"/>
      <c r="CD143" s="37"/>
      <c r="CE143" s="37"/>
      <c r="CF143" s="37"/>
      <c r="CG143" s="37"/>
      <c r="CH143" s="37"/>
    </row>
    <row r="144" spans="2:122" s="3" customFormat="1" ht="12.75" customHeight="1" thickTop="1" x14ac:dyDescent="0.2">
      <c r="B144" s="13"/>
      <c r="C144" s="13"/>
      <c r="D144" s="97"/>
      <c r="E144" s="97"/>
      <c r="F144" s="97"/>
      <c r="G144" s="97"/>
      <c r="H144" s="97"/>
      <c r="I144" s="97"/>
      <c r="J144" s="98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3"/>
      <c r="AC144" s="13"/>
      <c r="AD144" s="13"/>
      <c r="AE144" s="13"/>
      <c r="AF144" s="13"/>
      <c r="AG144" s="58"/>
      <c r="AH144" s="58"/>
      <c r="AI144" s="124"/>
      <c r="AJ144" s="125"/>
      <c r="AK144" s="58"/>
      <c r="AL144" s="58"/>
      <c r="AM144" s="111"/>
      <c r="AN144" s="58"/>
      <c r="AO144" s="58"/>
      <c r="AP144" s="63"/>
      <c r="AQ144" s="58"/>
      <c r="AR144" s="78"/>
      <c r="AS144" s="63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  <c r="BE144" s="58"/>
      <c r="BF144" s="58"/>
      <c r="BG144" s="58"/>
      <c r="BH144" s="58"/>
      <c r="BI144" s="58"/>
      <c r="BJ144" s="58"/>
      <c r="BK144" s="58"/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7"/>
      <c r="BY144" s="37"/>
      <c r="BZ144" s="37"/>
      <c r="CA144" s="37"/>
      <c r="CB144" s="37"/>
      <c r="CC144" s="37"/>
      <c r="CD144" s="37"/>
      <c r="CE144" s="37"/>
      <c r="CF144" s="37"/>
      <c r="CG144" s="37"/>
      <c r="CH144" s="37"/>
    </row>
    <row r="145" spans="2:86" s="3" customFormat="1" ht="12.75" hidden="1" customHeight="1" x14ac:dyDescent="0.2">
      <c r="B145" s="13"/>
      <c r="C145" s="13"/>
      <c r="D145" s="97"/>
      <c r="E145" s="97"/>
      <c r="F145" s="97"/>
      <c r="G145" s="97"/>
      <c r="H145" s="97"/>
      <c r="I145" s="97"/>
      <c r="J145" s="98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3"/>
      <c r="AC145" s="13"/>
      <c r="AD145" s="13"/>
      <c r="AE145" s="13"/>
      <c r="AF145" s="13"/>
      <c r="AG145" s="58"/>
      <c r="AH145" s="58"/>
      <c r="AI145" s="124"/>
      <c r="AJ145" s="125"/>
      <c r="AK145" s="58"/>
      <c r="AL145" s="58"/>
      <c r="AM145" s="111"/>
      <c r="AN145" s="58"/>
      <c r="AO145" s="58"/>
      <c r="AP145" s="63"/>
      <c r="AQ145" s="58"/>
      <c r="AR145" s="78"/>
      <c r="AS145" s="63"/>
      <c r="AT145" s="58"/>
      <c r="AU145" s="58"/>
      <c r="AV145" s="58"/>
      <c r="AW145" s="58"/>
      <c r="AX145" s="58"/>
      <c r="AY145" s="58"/>
      <c r="AZ145" s="58"/>
      <c r="BA145" s="58"/>
      <c r="BB145" s="58"/>
      <c r="BC145" s="58"/>
      <c r="BD145" s="58"/>
      <c r="BE145" s="58"/>
      <c r="BF145" s="58"/>
      <c r="BG145" s="58"/>
      <c r="BH145" s="58"/>
      <c r="BI145" s="58"/>
      <c r="BJ145" s="58"/>
      <c r="BK145" s="58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  <c r="CA145" s="37"/>
      <c r="CB145" s="37"/>
      <c r="CC145" s="37"/>
      <c r="CD145" s="37"/>
      <c r="CE145" s="37"/>
      <c r="CF145" s="37"/>
      <c r="CG145" s="37"/>
      <c r="CH145" s="37"/>
    </row>
    <row r="146" spans="2:86" s="3" customFormat="1" ht="20.100000000000001" customHeight="1" thickBot="1" x14ac:dyDescent="0.25">
      <c r="B146" s="13"/>
      <c r="C146" s="13"/>
      <c r="D146" s="97"/>
      <c r="E146" s="97"/>
      <c r="F146" s="97"/>
      <c r="G146" s="97"/>
      <c r="H146" s="97"/>
      <c r="I146" s="97"/>
      <c r="J146" s="98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3"/>
      <c r="AC146" s="13"/>
      <c r="AD146" s="13"/>
      <c r="AE146" s="13"/>
      <c r="AF146" s="13"/>
      <c r="AG146" s="58"/>
      <c r="AH146" s="58"/>
      <c r="AI146" s="124"/>
      <c r="AJ146" s="125"/>
      <c r="AK146" s="58"/>
      <c r="AL146" s="58"/>
      <c r="AM146" s="111"/>
      <c r="AN146" s="58"/>
      <c r="AO146" s="58"/>
      <c r="AP146" s="63"/>
      <c r="AQ146" s="58"/>
      <c r="AR146" s="78"/>
      <c r="AS146" s="63"/>
      <c r="AT146" s="58"/>
      <c r="AU146" s="58"/>
      <c r="AV146" s="58"/>
      <c r="AW146" s="58"/>
      <c r="AX146" s="58"/>
      <c r="AY146" s="58"/>
      <c r="AZ146" s="58"/>
      <c r="BA146" s="58"/>
      <c r="BB146" s="58"/>
      <c r="BC146" s="58"/>
      <c r="BD146" s="58"/>
      <c r="BE146" s="58"/>
      <c r="BF146" s="58"/>
      <c r="BG146" s="58"/>
      <c r="BH146" s="58"/>
      <c r="BI146" s="58"/>
      <c r="BJ146" s="58"/>
      <c r="BK146" s="58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  <c r="CA146" s="37"/>
      <c r="CB146" s="37"/>
      <c r="CC146" s="37"/>
      <c r="CD146" s="37"/>
      <c r="CE146" s="37"/>
      <c r="CF146" s="37"/>
      <c r="CG146" s="37"/>
      <c r="CH146" s="37"/>
    </row>
    <row r="147" spans="2:86" s="3" customFormat="1" ht="7.5" customHeight="1" thickTop="1" x14ac:dyDescent="0.2">
      <c r="B147" s="30"/>
      <c r="C147" s="223"/>
      <c r="D147" s="259"/>
      <c r="E147" s="259"/>
      <c r="F147" s="259"/>
      <c r="G147" s="259"/>
      <c r="H147" s="259"/>
      <c r="I147" s="259"/>
      <c r="J147" s="260"/>
      <c r="K147" s="261"/>
      <c r="L147" s="261"/>
      <c r="M147" s="261"/>
      <c r="N147" s="261"/>
      <c r="O147" s="261"/>
      <c r="P147" s="261"/>
      <c r="Q147" s="261"/>
      <c r="R147" s="261"/>
      <c r="S147" s="261"/>
      <c r="T147" s="261"/>
      <c r="U147" s="261"/>
      <c r="V147" s="261"/>
      <c r="W147" s="261"/>
      <c r="X147" s="261"/>
      <c r="Y147" s="261"/>
      <c r="Z147" s="261"/>
      <c r="AA147" s="261"/>
      <c r="AB147" s="262"/>
      <c r="AC147" s="262"/>
      <c r="AD147" s="262"/>
      <c r="AE147" s="263"/>
      <c r="AF147" s="30"/>
      <c r="AG147" s="58"/>
      <c r="AH147" s="58"/>
      <c r="AI147" s="124"/>
      <c r="AJ147" s="125"/>
      <c r="AK147" s="58"/>
      <c r="AL147" s="58"/>
      <c r="AM147" s="111"/>
      <c r="AN147" s="58"/>
      <c r="AO147" s="58"/>
      <c r="AP147" s="63"/>
      <c r="AQ147" s="58"/>
      <c r="AR147" s="78"/>
      <c r="AS147" s="63"/>
      <c r="AT147" s="58"/>
      <c r="AU147" s="58"/>
      <c r="AV147" s="58"/>
      <c r="AW147" s="58"/>
      <c r="AX147" s="58"/>
      <c r="AY147" s="58"/>
      <c r="AZ147" s="58"/>
      <c r="BA147" s="58"/>
      <c r="BB147" s="58"/>
      <c r="BC147" s="58"/>
      <c r="BD147" s="58"/>
      <c r="BE147" s="58"/>
      <c r="BF147" s="58"/>
      <c r="BG147" s="58"/>
      <c r="BH147" s="58"/>
      <c r="BI147" s="58"/>
      <c r="BJ147" s="58"/>
      <c r="BK147" s="58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37"/>
      <c r="CC147" s="37"/>
      <c r="CD147" s="37"/>
      <c r="CE147" s="37"/>
      <c r="CF147" s="37"/>
      <c r="CG147" s="37"/>
      <c r="CH147" s="37"/>
    </row>
    <row r="148" spans="2:86" s="6" customFormat="1" ht="20.100000000000001" customHeight="1" x14ac:dyDescent="0.2">
      <c r="B148" s="16"/>
      <c r="C148" s="224"/>
      <c r="D148" s="444" t="s">
        <v>79</v>
      </c>
      <c r="E148" s="520"/>
      <c r="F148" s="520"/>
      <c r="G148" s="520"/>
      <c r="H148" s="520"/>
      <c r="I148" s="520"/>
      <c r="J148" s="520"/>
      <c r="K148" s="520"/>
      <c r="L148" s="520"/>
      <c r="M148" s="520"/>
      <c r="N148" s="520"/>
      <c r="O148" s="520"/>
      <c r="P148" s="520"/>
      <c r="Q148" s="520"/>
      <c r="R148" s="520"/>
      <c r="S148" s="520"/>
      <c r="T148" s="520"/>
      <c r="U148" s="520"/>
      <c r="V148" s="520"/>
      <c r="W148" s="520"/>
      <c r="X148" s="520"/>
      <c r="Y148" s="520"/>
      <c r="Z148" s="520"/>
      <c r="AA148" s="520"/>
      <c r="AB148" s="520"/>
      <c r="AC148" s="520"/>
      <c r="AD148" s="521"/>
      <c r="AE148" s="270"/>
      <c r="AF148" s="16"/>
      <c r="AG148" s="59"/>
      <c r="AH148" s="59"/>
      <c r="AI148" s="126"/>
      <c r="AJ148" s="127"/>
      <c r="AK148" s="59"/>
      <c r="AL148" s="59"/>
      <c r="AM148" s="112"/>
      <c r="AN148" s="59"/>
      <c r="AO148" s="59"/>
      <c r="AP148" s="63"/>
      <c r="AQ148" s="59"/>
      <c r="AR148" s="79"/>
      <c r="AS148" s="63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38"/>
      <c r="BM148" s="38"/>
      <c r="BN148" s="38"/>
      <c r="BO148" s="38"/>
      <c r="BP148" s="38"/>
      <c r="BQ148" s="38"/>
      <c r="BR148" s="38"/>
      <c r="BS148" s="38"/>
      <c r="BT148" s="38"/>
      <c r="BU148" s="38"/>
      <c r="BV148" s="38"/>
      <c r="BW148" s="38"/>
      <c r="BX148" s="38"/>
      <c r="BY148" s="38"/>
      <c r="BZ148" s="38"/>
      <c r="CA148" s="38"/>
      <c r="CB148" s="38"/>
      <c r="CC148" s="38"/>
      <c r="CD148" s="38"/>
      <c r="CE148" s="38"/>
      <c r="CF148" s="38"/>
      <c r="CG148" s="38"/>
      <c r="CH148" s="38"/>
    </row>
    <row r="149" spans="2:86" ht="7.5" customHeight="1" x14ac:dyDescent="0.2">
      <c r="C149" s="225"/>
      <c r="D149" s="234"/>
      <c r="E149" s="211"/>
      <c r="F149" s="211"/>
      <c r="G149" s="211"/>
      <c r="H149" s="211"/>
      <c r="I149" s="211"/>
      <c r="J149" s="211"/>
      <c r="K149" s="211"/>
      <c r="L149" s="211"/>
      <c r="M149" s="211"/>
      <c r="N149" s="211"/>
      <c r="O149" s="211"/>
      <c r="P149" s="211"/>
      <c r="Q149" s="211"/>
      <c r="R149" s="211"/>
      <c r="S149" s="211"/>
      <c r="T149" s="211"/>
      <c r="U149" s="211"/>
      <c r="V149" s="211"/>
      <c r="W149" s="211"/>
      <c r="X149" s="211"/>
      <c r="Y149" s="211"/>
      <c r="Z149" s="211"/>
      <c r="AA149" s="211"/>
      <c r="AB149" s="211"/>
      <c r="AC149" s="211"/>
      <c r="AD149" s="211"/>
      <c r="AE149" s="189"/>
      <c r="AF149" s="138"/>
      <c r="AI149" s="128"/>
      <c r="AM149" s="112"/>
      <c r="AP149" s="63">
        <f t="shared" ref="AP149" si="39">+D149</f>
        <v>0</v>
      </c>
      <c r="AS149" s="63"/>
    </row>
    <row r="150" spans="2:86" s="2" customFormat="1" ht="24" customHeight="1" x14ac:dyDescent="0.2">
      <c r="B150" s="15"/>
      <c r="C150" s="207"/>
      <c r="D150" s="391" t="s">
        <v>11</v>
      </c>
      <c r="E150" s="391"/>
      <c r="F150" s="391"/>
      <c r="G150" s="391"/>
      <c r="H150" s="391"/>
      <c r="I150" s="391"/>
      <c r="J150" s="391"/>
      <c r="K150" s="391"/>
      <c r="L150" s="391"/>
      <c r="M150" s="391"/>
      <c r="N150" s="391"/>
      <c r="O150" s="391"/>
      <c r="P150" s="12"/>
      <c r="Q150" s="216"/>
      <c r="R150" s="391" t="s">
        <v>85</v>
      </c>
      <c r="S150" s="391"/>
      <c r="T150" s="391"/>
      <c r="U150" s="391"/>
      <c r="V150" s="391"/>
      <c r="W150" s="391"/>
      <c r="X150" s="391"/>
      <c r="Y150" s="391"/>
      <c r="Z150" s="391"/>
      <c r="AA150" s="391"/>
      <c r="AB150" s="391"/>
      <c r="AC150" s="391"/>
      <c r="AD150" s="391"/>
      <c r="AE150" s="271"/>
      <c r="AF150" s="15"/>
      <c r="AG150" s="47"/>
      <c r="AH150" s="41"/>
      <c r="AI150" s="129"/>
      <c r="AJ150" s="43"/>
      <c r="AK150" s="41"/>
      <c r="AL150" s="41"/>
      <c r="AM150" s="111"/>
      <c r="AN150" s="41"/>
      <c r="AO150" s="41"/>
      <c r="AP150" s="41"/>
      <c r="AQ150" s="41"/>
      <c r="AR150" s="73"/>
      <c r="AS150" s="4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  <c r="BF150" s="41"/>
      <c r="BG150" s="41"/>
      <c r="BH150" s="41"/>
      <c r="BI150" s="41"/>
      <c r="BJ150" s="41"/>
      <c r="BK150" s="41"/>
      <c r="BL150" s="33"/>
      <c r="BM150" s="33"/>
      <c r="BN150" s="33"/>
      <c r="BO150" s="33"/>
      <c r="BP150" s="33"/>
      <c r="BQ150" s="33"/>
      <c r="BR150" s="33"/>
      <c r="BS150" s="33"/>
      <c r="BT150" s="33"/>
      <c r="BU150" s="33"/>
      <c r="BV150" s="33"/>
      <c r="BW150" s="33"/>
      <c r="BX150" s="33"/>
      <c r="BY150" s="33"/>
      <c r="BZ150" s="33"/>
      <c r="CA150" s="33"/>
      <c r="CB150" s="33"/>
      <c r="CC150" s="33"/>
      <c r="CD150" s="33"/>
      <c r="CE150" s="33"/>
      <c r="CF150" s="33"/>
      <c r="CG150" s="33"/>
      <c r="CH150" s="33"/>
    </row>
    <row r="151" spans="2:86" ht="6" customHeight="1" x14ac:dyDescent="0.2">
      <c r="C151" s="225"/>
      <c r="D151" s="85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11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189"/>
      <c r="AF151" s="138"/>
      <c r="AI151" s="128"/>
    </row>
    <row r="152" spans="2:86" ht="25.5" customHeight="1" x14ac:dyDescent="0.2">
      <c r="C152" s="225"/>
      <c r="D152" s="479" t="s">
        <v>98</v>
      </c>
      <c r="E152" s="479"/>
      <c r="F152" s="479"/>
      <c r="G152" s="479"/>
      <c r="H152" s="479"/>
      <c r="I152" s="479"/>
      <c r="J152" s="479"/>
      <c r="K152" s="479"/>
      <c r="L152" s="479"/>
      <c r="M152" s="479"/>
      <c r="N152" s="479"/>
      <c r="O152" s="479"/>
      <c r="P152" s="8"/>
      <c r="Q152" s="217"/>
      <c r="R152" s="432" t="s">
        <v>69</v>
      </c>
      <c r="S152" s="433"/>
      <c r="T152" s="433"/>
      <c r="U152" s="433"/>
      <c r="V152" s="433"/>
      <c r="W152" s="433"/>
      <c r="X152" s="433"/>
      <c r="Y152" s="433"/>
      <c r="Z152" s="433"/>
      <c r="AA152" s="433"/>
      <c r="AB152" s="433"/>
      <c r="AC152" s="433"/>
      <c r="AD152" s="434"/>
      <c r="AE152" s="272"/>
      <c r="AF152" s="138"/>
      <c r="AI152" s="129"/>
    </row>
    <row r="153" spans="2:86" ht="12.75" customHeight="1" x14ac:dyDescent="0.2">
      <c r="C153" s="225"/>
      <c r="D153" s="85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86"/>
      <c r="P153" s="20"/>
      <c r="Q153" s="20"/>
      <c r="R153" s="435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6"/>
      <c r="AC153" s="436"/>
      <c r="AD153" s="437"/>
      <c r="AE153" s="272"/>
      <c r="AF153" s="138"/>
      <c r="AI153" s="129"/>
      <c r="AJ153" s="53"/>
      <c r="AM153" s="53"/>
    </row>
    <row r="154" spans="2:86" ht="15" customHeight="1" x14ac:dyDescent="0.2">
      <c r="C154" s="225"/>
      <c r="D154" s="218" t="s">
        <v>8</v>
      </c>
      <c r="E154" s="218"/>
      <c r="F154" s="218"/>
      <c r="G154" s="218"/>
      <c r="H154" s="218"/>
      <c r="I154" s="492" t="str">
        <f>IF(I13="","",I13 &amp;" - " &amp;TEXT(I155,"MM") &amp;"/" &amp;TEXT(I156,"YYYY"))</f>
        <v/>
      </c>
      <c r="J154" s="493"/>
      <c r="K154" s="493"/>
      <c r="L154" s="493"/>
      <c r="M154" s="493"/>
      <c r="N154" s="493"/>
      <c r="O154" s="494"/>
      <c r="P154" s="20"/>
      <c r="Q154" s="9"/>
      <c r="R154" s="435"/>
      <c r="S154" s="436"/>
      <c r="T154" s="436"/>
      <c r="U154" s="436"/>
      <c r="V154" s="436"/>
      <c r="W154" s="436"/>
      <c r="X154" s="436"/>
      <c r="Y154" s="436"/>
      <c r="Z154" s="436"/>
      <c r="AA154" s="436"/>
      <c r="AB154" s="436"/>
      <c r="AC154" s="436"/>
      <c r="AD154" s="437"/>
      <c r="AE154" s="272"/>
      <c r="AF154" s="138"/>
      <c r="AI154" s="129"/>
      <c r="AJ154" s="53"/>
      <c r="AM154" s="53"/>
    </row>
    <row r="155" spans="2:86" ht="15" customHeight="1" x14ac:dyDescent="0.2">
      <c r="C155" s="225"/>
      <c r="D155" s="218" t="s">
        <v>6</v>
      </c>
      <c r="E155" s="218"/>
      <c r="F155" s="218"/>
      <c r="G155" s="218"/>
      <c r="H155" s="218"/>
      <c r="I155" s="471">
        <f>I22</f>
        <v>0</v>
      </c>
      <c r="J155" s="472"/>
      <c r="K155" s="472"/>
      <c r="L155" s="472"/>
      <c r="M155" s="472"/>
      <c r="N155" s="472"/>
      <c r="O155" s="472"/>
      <c r="P155" s="20"/>
      <c r="Q155" s="9"/>
      <c r="R155" s="435"/>
      <c r="S155" s="436"/>
      <c r="T155" s="436"/>
      <c r="U155" s="436"/>
      <c r="V155" s="436"/>
      <c r="W155" s="436"/>
      <c r="X155" s="436"/>
      <c r="Y155" s="436"/>
      <c r="Z155" s="436"/>
      <c r="AA155" s="436"/>
      <c r="AB155" s="436"/>
      <c r="AC155" s="436"/>
      <c r="AD155" s="437"/>
      <c r="AE155" s="272"/>
      <c r="AF155" s="138"/>
      <c r="AI155" s="129"/>
      <c r="AJ155" s="53"/>
      <c r="AM155" s="53"/>
    </row>
    <row r="156" spans="2:86" ht="15" customHeight="1" x14ac:dyDescent="0.2">
      <c r="C156" s="225"/>
      <c r="D156" s="218" t="s">
        <v>5</v>
      </c>
      <c r="E156" s="218"/>
      <c r="F156" s="218"/>
      <c r="G156" s="218"/>
      <c r="H156" s="218"/>
      <c r="I156" s="400">
        <f>MES</f>
        <v>0</v>
      </c>
      <c r="J156" s="401"/>
      <c r="K156" s="401"/>
      <c r="L156" s="401"/>
      <c r="M156" s="401"/>
      <c r="N156" s="401"/>
      <c r="O156" s="401"/>
      <c r="P156" s="20"/>
      <c r="Q156" s="9"/>
      <c r="R156" s="435"/>
      <c r="S156" s="436"/>
      <c r="T156" s="436"/>
      <c r="U156" s="436"/>
      <c r="V156" s="436"/>
      <c r="W156" s="436"/>
      <c r="X156" s="436"/>
      <c r="Y156" s="436"/>
      <c r="Z156" s="436"/>
      <c r="AA156" s="436"/>
      <c r="AB156" s="436"/>
      <c r="AC156" s="436"/>
      <c r="AD156" s="437"/>
      <c r="AE156" s="272"/>
      <c r="AF156" s="138"/>
      <c r="AJ156" s="53"/>
      <c r="AM156" s="53"/>
    </row>
    <row r="157" spans="2:86" ht="15" customHeight="1" x14ac:dyDescent="0.2">
      <c r="C157" s="225"/>
      <c r="D157" s="218" t="s">
        <v>7</v>
      </c>
      <c r="E157" s="218"/>
      <c r="F157" s="218"/>
      <c r="G157" s="218"/>
      <c r="H157" s="218"/>
      <c r="I157" s="402"/>
      <c r="J157" s="403"/>
      <c r="K157" s="403"/>
      <c r="L157" s="403"/>
      <c r="M157" s="403"/>
      <c r="N157" s="403"/>
      <c r="O157" s="403"/>
      <c r="P157" s="20"/>
      <c r="Q157" s="10"/>
      <c r="R157" s="438"/>
      <c r="S157" s="439"/>
      <c r="T157" s="439"/>
      <c r="U157" s="439"/>
      <c r="V157" s="439"/>
      <c r="W157" s="439"/>
      <c r="X157" s="439"/>
      <c r="Y157" s="439"/>
      <c r="Z157" s="439"/>
      <c r="AA157" s="439"/>
      <c r="AB157" s="439"/>
      <c r="AC157" s="439"/>
      <c r="AD157" s="440"/>
      <c r="AE157" s="272"/>
      <c r="AF157" s="138"/>
      <c r="AJ157" s="53"/>
      <c r="AM157" s="53"/>
    </row>
    <row r="158" spans="2:86" ht="21" customHeight="1" x14ac:dyDescent="0.2">
      <c r="C158" s="225"/>
      <c r="D158" s="397"/>
      <c r="E158" s="397"/>
      <c r="F158" s="397"/>
      <c r="G158" s="397"/>
      <c r="H158" s="397"/>
      <c r="I158" s="397"/>
      <c r="J158" s="397"/>
      <c r="K158" s="397"/>
      <c r="L158" s="85"/>
      <c r="M158" s="85"/>
      <c r="N158" s="85"/>
      <c r="O158" s="85"/>
      <c r="P158" s="20"/>
      <c r="Q158" s="87"/>
      <c r="R158" s="232"/>
      <c r="S158" s="232"/>
      <c r="T158" s="232"/>
      <c r="U158" s="232"/>
      <c r="V158" s="232"/>
      <c r="W158" s="232"/>
      <c r="X158" s="232"/>
      <c r="Y158" s="232"/>
      <c r="Z158" s="232"/>
      <c r="AA158" s="232"/>
      <c r="AB158" s="232"/>
      <c r="AC158" s="232"/>
      <c r="AD158" s="232"/>
      <c r="AE158" s="272"/>
      <c r="AF158" s="138"/>
      <c r="AJ158" s="53"/>
      <c r="AM158" s="53"/>
    </row>
    <row r="159" spans="2:86" ht="15" customHeight="1" x14ac:dyDescent="0.2">
      <c r="C159" s="225"/>
      <c r="D159" s="397"/>
      <c r="E159" s="397"/>
      <c r="F159" s="397"/>
      <c r="G159" s="397"/>
      <c r="H159" s="397"/>
      <c r="I159" s="397"/>
      <c r="J159" s="397"/>
      <c r="K159" s="397"/>
      <c r="L159" s="176"/>
      <c r="M159" s="176"/>
      <c r="N159" s="176"/>
      <c r="O159" s="176"/>
      <c r="P159" s="20"/>
      <c r="Q159" s="87"/>
      <c r="R159" s="219"/>
      <c r="S159" s="219"/>
      <c r="T159" s="219"/>
      <c r="U159" s="219"/>
      <c r="V159" s="219"/>
      <c r="W159" s="219"/>
      <c r="X159" s="219"/>
      <c r="Y159" s="219"/>
      <c r="Z159" s="219"/>
      <c r="AA159" s="219"/>
      <c r="AB159" s="219"/>
      <c r="AC159" s="219"/>
      <c r="AD159" s="219"/>
      <c r="AE159" s="273"/>
      <c r="AF159" s="138"/>
      <c r="AJ159" s="53"/>
      <c r="AM159" s="53"/>
    </row>
    <row r="160" spans="2:86" ht="15" customHeight="1" x14ac:dyDescent="0.2">
      <c r="C160" s="225"/>
      <c r="D160" s="397" t="s">
        <v>25</v>
      </c>
      <c r="E160" s="397"/>
      <c r="F160" s="397"/>
      <c r="G160" s="397"/>
      <c r="H160" s="397"/>
      <c r="I160" s="397"/>
      <c r="J160" s="397"/>
      <c r="K160" s="398"/>
      <c r="L160" s="399"/>
      <c r="M160" s="399"/>
      <c r="N160" s="399"/>
      <c r="O160" s="399"/>
      <c r="P160" s="20"/>
      <c r="Q160" s="18"/>
      <c r="R160" s="514" t="s">
        <v>13</v>
      </c>
      <c r="S160" s="514"/>
      <c r="T160" s="514"/>
      <c r="U160" s="514"/>
      <c r="V160" s="514"/>
      <c r="W160" s="514"/>
      <c r="X160" s="514"/>
      <c r="Y160" s="514"/>
      <c r="Z160" s="514"/>
      <c r="AA160" s="514"/>
      <c r="AB160" s="514"/>
      <c r="AC160" s="514"/>
      <c r="AD160" s="514"/>
      <c r="AE160" s="274"/>
      <c r="AF160" s="138"/>
      <c r="AI160" s="103">
        <v>0</v>
      </c>
      <c r="AJ160" s="53"/>
      <c r="AM160" s="53"/>
    </row>
    <row r="161" spans="2:86" ht="15" customHeight="1" x14ac:dyDescent="0.2">
      <c r="C161" s="225"/>
      <c r="D161" s="173" t="str">
        <f t="array" ref="D161">IF(OR(AC54:AC133="Nadurno delo"),"Višina dodatka za nadurno delo","")</f>
        <v/>
      </c>
      <c r="E161" s="173"/>
      <c r="F161" s="173"/>
      <c r="G161" s="173"/>
      <c r="H161" s="173"/>
      <c r="I161" s="173"/>
      <c r="J161" s="173"/>
      <c r="K161" s="141" t="str">
        <f>IF(AND(Nadure&gt;0,EUR_NADUR=0),"!!!","")</f>
        <v/>
      </c>
      <c r="L161" s="399"/>
      <c r="M161" s="399"/>
      <c r="N161" s="399"/>
      <c r="O161" s="399"/>
      <c r="P161" s="20"/>
      <c r="Q161" s="109"/>
      <c r="R161" s="441">
        <f>+I17</f>
        <v>0</v>
      </c>
      <c r="S161" s="441"/>
      <c r="T161" s="441"/>
      <c r="U161" s="441"/>
      <c r="V161" s="441"/>
      <c r="W161" s="441"/>
      <c r="X161" s="441"/>
      <c r="Y161" s="441"/>
      <c r="Z161" s="441"/>
      <c r="AA161" s="441"/>
      <c r="AB161" s="441"/>
      <c r="AC161" s="441"/>
      <c r="AD161" s="441"/>
      <c r="AE161" s="275"/>
      <c r="AF161" s="138"/>
      <c r="AI161" s="102">
        <v>0.161</v>
      </c>
      <c r="AJ161" s="53"/>
      <c r="AM161" s="53"/>
    </row>
    <row r="162" spans="2:86" ht="15" customHeight="1" x14ac:dyDescent="0.2">
      <c r="C162" s="225"/>
      <c r="D162" s="173" t="s">
        <v>12</v>
      </c>
      <c r="E162" s="173"/>
      <c r="F162" s="173"/>
      <c r="G162" s="173"/>
      <c r="H162" s="173"/>
      <c r="I162" s="173"/>
      <c r="J162" s="173"/>
      <c r="K162" s="174"/>
      <c r="L162" s="496"/>
      <c r="M162" s="496"/>
      <c r="N162" s="496"/>
      <c r="O162" s="496"/>
      <c r="P162" s="20"/>
      <c r="Q162" s="18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1"/>
      <c r="AC162" s="441"/>
      <c r="AD162" s="441"/>
      <c r="AE162" s="276"/>
      <c r="AF162" s="138"/>
      <c r="AI162" s="102">
        <v>0.16339999999999999</v>
      </c>
      <c r="AJ162" s="53"/>
      <c r="AM162" s="53"/>
    </row>
    <row r="163" spans="2:86" ht="15" customHeight="1" x14ac:dyDescent="0.2">
      <c r="C163" s="225"/>
      <c r="D163" s="397" t="s">
        <v>1</v>
      </c>
      <c r="E163" s="397"/>
      <c r="F163" s="397"/>
      <c r="G163" s="397"/>
      <c r="H163" s="397"/>
      <c r="I163" s="397"/>
      <c r="J163" s="397"/>
      <c r="K163" s="398"/>
      <c r="L163" s="395">
        <f>IF(D160="Letna Bruto plača (BRUTO I)",0,L160*L162)</f>
        <v>0</v>
      </c>
      <c r="M163" s="395"/>
      <c r="N163" s="395"/>
      <c r="O163" s="395"/>
      <c r="P163" s="20"/>
      <c r="Q163" s="10"/>
      <c r="R163" s="233"/>
      <c r="S163" s="233"/>
      <c r="T163" s="233"/>
      <c r="U163" s="233"/>
      <c r="V163" s="233"/>
      <c r="W163" s="233"/>
      <c r="X163" s="233"/>
      <c r="Y163" s="233"/>
      <c r="Z163" s="233"/>
      <c r="AA163" s="233"/>
      <c r="AB163" s="233"/>
      <c r="AC163" s="233"/>
      <c r="AD163" s="233"/>
      <c r="AE163" s="276"/>
      <c r="AF163" s="138"/>
      <c r="AI163" s="102">
        <v>0.16039999999999999</v>
      </c>
      <c r="AJ163" s="53"/>
      <c r="AM163" s="53"/>
    </row>
    <row r="164" spans="2:86" ht="6" customHeight="1" x14ac:dyDescent="0.2">
      <c r="C164" s="225"/>
      <c r="D164" s="397"/>
      <c r="E164" s="397"/>
      <c r="F164" s="397"/>
      <c r="G164" s="397"/>
      <c r="H164" s="397"/>
      <c r="I164" s="397"/>
      <c r="J164" s="397"/>
      <c r="K164" s="397"/>
      <c r="L164" s="468"/>
      <c r="M164" s="469"/>
      <c r="N164" s="469"/>
      <c r="O164" s="470"/>
      <c r="P164" s="20"/>
      <c r="Q164" s="87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189"/>
      <c r="AF164" s="138"/>
      <c r="AI164" s="102">
        <v>0.1167</v>
      </c>
      <c r="AJ164" s="53"/>
      <c r="AM164" s="53"/>
    </row>
    <row r="165" spans="2:86" ht="15" customHeight="1" x14ac:dyDescent="0.2">
      <c r="C165" s="225"/>
      <c r="D165" s="397" t="s">
        <v>3</v>
      </c>
      <c r="E165" s="397"/>
      <c r="F165" s="397"/>
      <c r="G165" s="397"/>
      <c r="H165" s="397"/>
      <c r="I165" s="397"/>
      <c r="J165" s="397"/>
      <c r="K165" s="398"/>
      <c r="L165" s="399"/>
      <c r="M165" s="399"/>
      <c r="N165" s="399"/>
      <c r="O165" s="399"/>
      <c r="P165" s="20"/>
      <c r="Q165" s="10"/>
      <c r="R165" s="423" t="s">
        <v>77</v>
      </c>
      <c r="S165" s="491"/>
      <c r="T165" s="491"/>
      <c r="U165" s="491"/>
      <c r="V165" s="491"/>
      <c r="W165" s="491"/>
      <c r="X165" s="491"/>
      <c r="Y165" s="491"/>
      <c r="Z165" s="491"/>
      <c r="AA165" s="491"/>
      <c r="AB165" s="491"/>
      <c r="AC165" s="491"/>
      <c r="AD165" s="491"/>
      <c r="AE165" s="274"/>
      <c r="AF165" s="138"/>
      <c r="AI165" s="102">
        <v>0.13439999999999999</v>
      </c>
      <c r="AJ165" s="53"/>
      <c r="AM165" s="53"/>
    </row>
    <row r="166" spans="2:86" ht="15" customHeight="1" x14ac:dyDescent="0.2">
      <c r="C166" s="225"/>
      <c r="D166" s="397" t="s">
        <v>2</v>
      </c>
      <c r="E166" s="397"/>
      <c r="F166" s="397"/>
      <c r="G166" s="397"/>
      <c r="H166" s="397"/>
      <c r="I166" s="397"/>
      <c r="J166" s="397"/>
      <c r="K166" s="397"/>
      <c r="L166" s="399"/>
      <c r="M166" s="399"/>
      <c r="N166" s="399"/>
      <c r="O166" s="399"/>
      <c r="P166" s="20"/>
      <c r="Q166" s="10"/>
      <c r="R166" s="412"/>
      <c r="S166" s="413"/>
      <c r="T166" s="413"/>
      <c r="U166" s="413"/>
      <c r="V166" s="413"/>
      <c r="W166" s="413"/>
      <c r="X166" s="413"/>
      <c r="Y166" s="413"/>
      <c r="Z166" s="413"/>
      <c r="AA166" s="413"/>
      <c r="AB166" s="413"/>
      <c r="AC166" s="413"/>
      <c r="AD166" s="414"/>
      <c r="AE166" s="407"/>
      <c r="AF166" s="138"/>
      <c r="AI166" s="103"/>
      <c r="AJ166" s="53"/>
      <c r="AM166" s="53"/>
    </row>
    <row r="167" spans="2:86" ht="15" customHeight="1" x14ac:dyDescent="0.2">
      <c r="C167" s="225"/>
      <c r="D167" s="495" t="s">
        <v>4</v>
      </c>
      <c r="E167" s="495"/>
      <c r="F167" s="495"/>
      <c r="G167" s="495"/>
      <c r="H167" s="495"/>
      <c r="I167" s="495"/>
      <c r="J167" s="495"/>
      <c r="K167" s="495"/>
      <c r="L167" s="395">
        <f>+L168+L169</f>
        <v>0</v>
      </c>
      <c r="M167" s="395"/>
      <c r="N167" s="395"/>
      <c r="O167" s="395"/>
      <c r="P167" s="20"/>
      <c r="Q167" s="10"/>
      <c r="R167" s="415"/>
      <c r="S167" s="416"/>
      <c r="T167" s="416"/>
      <c r="U167" s="416"/>
      <c r="V167" s="416"/>
      <c r="W167" s="416"/>
      <c r="X167" s="416"/>
      <c r="Y167" s="416"/>
      <c r="Z167" s="416"/>
      <c r="AA167" s="416"/>
      <c r="AB167" s="416"/>
      <c r="AC167" s="416"/>
      <c r="AD167" s="417"/>
      <c r="AE167" s="407"/>
      <c r="AF167" s="138"/>
      <c r="AJ167" s="53"/>
      <c r="AM167" s="53"/>
    </row>
    <row r="168" spans="2:86" ht="15" customHeight="1" x14ac:dyDescent="0.2">
      <c r="C168" s="225"/>
      <c r="D168" s="486" t="s">
        <v>14</v>
      </c>
      <c r="E168" s="452"/>
      <c r="F168" s="452"/>
      <c r="G168" s="452"/>
      <c r="H168" s="452"/>
      <c r="I168" s="452"/>
      <c r="J168" s="452"/>
      <c r="K168" s="452"/>
      <c r="L168" s="485"/>
      <c r="M168" s="410"/>
      <c r="N168" s="410"/>
      <c r="O168" s="411"/>
      <c r="P168" s="20"/>
      <c r="Q168" s="1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189"/>
      <c r="AF168" s="138"/>
      <c r="AJ168" s="53"/>
      <c r="AM168" s="53"/>
    </row>
    <row r="169" spans="2:86" ht="15" customHeight="1" x14ac:dyDescent="0.2">
      <c r="C169" s="225"/>
      <c r="D169" s="452" t="s">
        <v>15</v>
      </c>
      <c r="E169" s="452"/>
      <c r="F169" s="452"/>
      <c r="G169" s="452"/>
      <c r="H169" s="452"/>
      <c r="I169" s="452"/>
      <c r="J169" s="452"/>
      <c r="K169" s="452"/>
      <c r="L169" s="409"/>
      <c r="M169" s="410"/>
      <c r="N169" s="410"/>
      <c r="O169" s="411"/>
      <c r="P169" s="20"/>
      <c r="Q169" s="10"/>
      <c r="R169" s="346" t="s">
        <v>101</v>
      </c>
      <c r="S169" s="133"/>
      <c r="T169" s="133"/>
      <c r="U169" s="133"/>
      <c r="V169" s="133"/>
      <c r="W169" s="133"/>
      <c r="X169" s="133"/>
      <c r="Y169" s="133"/>
      <c r="Z169" s="133"/>
      <c r="AA169" s="133"/>
      <c r="AB169" s="133"/>
      <c r="AC169" s="133"/>
      <c r="AD169" s="133"/>
      <c r="AE169" s="274"/>
      <c r="AF169" s="138"/>
      <c r="AJ169" s="53"/>
      <c r="AM169" s="53"/>
    </row>
    <row r="170" spans="2:86" ht="6" customHeight="1" x14ac:dyDescent="0.2">
      <c r="C170" s="225"/>
      <c r="D170" s="294"/>
      <c r="E170" s="294"/>
      <c r="F170" s="294"/>
      <c r="G170" s="294"/>
      <c r="H170" s="294"/>
      <c r="I170" s="294"/>
      <c r="J170" s="294"/>
      <c r="K170" s="294"/>
      <c r="L170" s="295"/>
      <c r="M170" s="295"/>
      <c r="N170" s="295"/>
      <c r="O170" s="295"/>
      <c r="P170" s="20"/>
      <c r="Q170" s="87"/>
      <c r="R170" s="346"/>
      <c r="S170" s="133"/>
      <c r="T170" s="133"/>
      <c r="U170" s="133"/>
      <c r="V170" s="133"/>
      <c r="W170" s="133"/>
      <c r="X170" s="133"/>
      <c r="Y170" s="133"/>
      <c r="Z170" s="133"/>
      <c r="AA170" s="133"/>
      <c r="AB170" s="133"/>
      <c r="AC170" s="133"/>
      <c r="AD170" s="133"/>
      <c r="AE170" s="274"/>
      <c r="AF170" s="171"/>
      <c r="AJ170" s="53"/>
      <c r="AM170" s="53"/>
    </row>
    <row r="171" spans="2:86" ht="15" customHeight="1" x14ac:dyDescent="0.2">
      <c r="C171" s="225"/>
      <c r="D171" s="487" t="s">
        <v>39</v>
      </c>
      <c r="E171" s="488"/>
      <c r="F171" s="488"/>
      <c r="G171" s="488"/>
      <c r="H171" s="488"/>
      <c r="I171" s="488"/>
      <c r="J171" s="488"/>
      <c r="K171" s="488"/>
      <c r="L171" s="383"/>
      <c r="M171" s="384"/>
      <c r="N171" s="384"/>
      <c r="O171" s="385"/>
      <c r="P171" s="20"/>
      <c r="Q171" s="87"/>
      <c r="R171" s="408"/>
      <c r="S171" s="408"/>
      <c r="T171" s="408"/>
      <c r="U171" s="408"/>
      <c r="V171" s="408"/>
      <c r="W171" s="408"/>
      <c r="X171" s="408"/>
      <c r="Y171" s="408"/>
      <c r="Z171" s="408"/>
      <c r="AA171" s="408"/>
      <c r="AB171" s="408"/>
      <c r="AC171" s="408"/>
      <c r="AD171" s="408"/>
      <c r="AE171" s="275"/>
      <c r="AF171" s="138"/>
      <c r="AJ171" s="53"/>
      <c r="AM171" s="53"/>
    </row>
    <row r="172" spans="2:86" ht="15" customHeight="1" x14ac:dyDescent="0.2">
      <c r="C172" s="225"/>
      <c r="D172" s="426" t="s">
        <v>64</v>
      </c>
      <c r="E172" s="427"/>
      <c r="F172" s="427"/>
      <c r="G172" s="427"/>
      <c r="H172" s="427"/>
      <c r="I172" s="427"/>
      <c r="J172" s="427"/>
      <c r="K172" s="428"/>
      <c r="L172" s="422">
        <f>L167+L166+L165+L163+L160</f>
        <v>0</v>
      </c>
      <c r="M172" s="422"/>
      <c r="N172" s="422"/>
      <c r="O172" s="422"/>
      <c r="P172" s="20"/>
      <c r="Q172" s="10"/>
      <c r="R172" s="408"/>
      <c r="S172" s="408"/>
      <c r="T172" s="408"/>
      <c r="U172" s="408"/>
      <c r="V172" s="408"/>
      <c r="W172" s="408"/>
      <c r="X172" s="408"/>
      <c r="Y172" s="408"/>
      <c r="Z172" s="408"/>
      <c r="AA172" s="408"/>
      <c r="AB172" s="408"/>
      <c r="AC172" s="408"/>
      <c r="AD172" s="408"/>
      <c r="AE172" s="275"/>
      <c r="AF172" s="138"/>
      <c r="AJ172" s="53"/>
      <c r="AM172" s="53"/>
    </row>
    <row r="173" spans="2:86" ht="15" customHeight="1" x14ac:dyDescent="0.2">
      <c r="C173" s="225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87"/>
      <c r="R173" s="408"/>
      <c r="S173" s="408"/>
      <c r="T173" s="408"/>
      <c r="U173" s="408"/>
      <c r="V173" s="408"/>
      <c r="W173" s="408"/>
      <c r="X173" s="408"/>
      <c r="Y173" s="408"/>
      <c r="Z173" s="408"/>
      <c r="AA173" s="408"/>
      <c r="AB173" s="408"/>
      <c r="AC173" s="408"/>
      <c r="AD173" s="408"/>
      <c r="AE173" s="275"/>
      <c r="AF173" s="138"/>
      <c r="AJ173" s="53"/>
      <c r="AM173" s="53"/>
    </row>
    <row r="174" spans="2:86" s="4" customFormat="1" ht="15" customHeight="1" x14ac:dyDescent="0.2">
      <c r="B174" s="17"/>
      <c r="C174" s="226"/>
      <c r="D174" s="397" t="s">
        <v>47</v>
      </c>
      <c r="E174" s="397"/>
      <c r="F174" s="397"/>
      <c r="G174" s="397"/>
      <c r="H174" s="397"/>
      <c r="I174" s="397"/>
      <c r="J174" s="397"/>
      <c r="K174" s="397"/>
      <c r="L174" s="482"/>
      <c r="M174" s="483"/>
      <c r="N174" s="483"/>
      <c r="O174" s="484"/>
      <c r="P174" s="172"/>
      <c r="Q174" s="19"/>
      <c r="R174" s="408"/>
      <c r="S174" s="408"/>
      <c r="T174" s="408"/>
      <c r="U174" s="408"/>
      <c r="V174" s="408"/>
      <c r="W174" s="408"/>
      <c r="X174" s="408"/>
      <c r="Y174" s="408"/>
      <c r="Z174" s="408"/>
      <c r="AA174" s="408"/>
      <c r="AB174" s="408"/>
      <c r="AC174" s="408"/>
      <c r="AD174" s="408"/>
      <c r="AE174" s="275"/>
      <c r="AF174" s="17"/>
      <c r="AG174" s="51"/>
      <c r="AH174" s="60"/>
      <c r="AI174" s="130"/>
      <c r="AJ174" s="60"/>
      <c r="AK174" s="60"/>
      <c r="AL174" s="60"/>
      <c r="AM174" s="60"/>
      <c r="AN174" s="60"/>
      <c r="AO174" s="60"/>
      <c r="AP174" s="60"/>
      <c r="AQ174" s="60"/>
      <c r="AR174" s="80"/>
      <c r="AS174" s="60"/>
      <c r="AT174" s="60"/>
      <c r="AU174" s="60"/>
      <c r="AV174" s="60"/>
      <c r="AW174" s="60"/>
      <c r="AX174" s="60"/>
      <c r="AY174" s="60"/>
      <c r="AZ174" s="60"/>
      <c r="BA174" s="60"/>
      <c r="BB174" s="60"/>
      <c r="BC174" s="60"/>
      <c r="BD174" s="60"/>
      <c r="BE174" s="60"/>
      <c r="BF174" s="60"/>
      <c r="BG174" s="60"/>
      <c r="BH174" s="60"/>
      <c r="BI174" s="60"/>
      <c r="BJ174" s="60"/>
      <c r="BK174" s="60"/>
      <c r="BL174" s="39"/>
      <c r="BM174" s="39"/>
      <c r="BN174" s="39"/>
      <c r="BO174" s="39"/>
      <c r="BP174" s="39"/>
      <c r="BQ174" s="39"/>
      <c r="BR174" s="39"/>
      <c r="BS174" s="39"/>
      <c r="BT174" s="39"/>
      <c r="BU174" s="39"/>
      <c r="BV174" s="39"/>
      <c r="BW174" s="39"/>
      <c r="BX174" s="39"/>
      <c r="BY174" s="39"/>
      <c r="BZ174" s="39"/>
      <c r="CA174" s="39"/>
      <c r="CB174" s="39"/>
      <c r="CC174" s="39"/>
      <c r="CD174" s="39"/>
      <c r="CE174" s="39"/>
      <c r="CF174" s="39"/>
      <c r="CG174" s="39"/>
      <c r="CH174" s="39"/>
    </row>
    <row r="175" spans="2:86" ht="15" customHeight="1" x14ac:dyDescent="0.2">
      <c r="C175" s="225"/>
      <c r="D175" s="397" t="s">
        <v>17</v>
      </c>
      <c r="E175" s="397"/>
      <c r="F175" s="397"/>
      <c r="G175" s="397"/>
      <c r="H175" s="397"/>
      <c r="I175" s="397"/>
      <c r="J175" s="397"/>
      <c r="K175" s="397"/>
      <c r="L175" s="429">
        <f>SUM(AJ50:AJ52)</f>
        <v>0</v>
      </c>
      <c r="M175" s="430"/>
      <c r="N175" s="430"/>
      <c r="O175" s="431"/>
      <c r="P175" s="20"/>
      <c r="Q175" s="10"/>
      <c r="R175" s="408"/>
      <c r="S175" s="408"/>
      <c r="T175" s="408"/>
      <c r="U175" s="408"/>
      <c r="V175" s="408"/>
      <c r="W175" s="408"/>
      <c r="X175" s="408"/>
      <c r="Y175" s="408"/>
      <c r="Z175" s="408"/>
      <c r="AA175" s="408"/>
      <c r="AB175" s="408"/>
      <c r="AC175" s="408"/>
      <c r="AD175" s="408"/>
      <c r="AE175" s="275"/>
      <c r="AF175" s="138"/>
      <c r="AJ175" s="53"/>
      <c r="AM175" s="53"/>
    </row>
    <row r="176" spans="2:86" s="5" customFormat="1" ht="6" customHeight="1" x14ac:dyDescent="0.2">
      <c r="B176" s="170"/>
      <c r="C176" s="227"/>
      <c r="D176" s="85"/>
      <c r="E176" s="425"/>
      <c r="F176" s="425"/>
      <c r="G176" s="425"/>
      <c r="H176" s="425"/>
      <c r="I176" s="425"/>
      <c r="J176" s="425"/>
      <c r="K176" s="425"/>
      <c r="L176" s="382"/>
      <c r="M176" s="382"/>
      <c r="N176" s="382"/>
      <c r="O176" s="382"/>
      <c r="P176" s="69"/>
      <c r="Q176" s="88"/>
      <c r="R176" s="408"/>
      <c r="S176" s="408"/>
      <c r="T176" s="408"/>
      <c r="U176" s="408"/>
      <c r="V176" s="408"/>
      <c r="W176" s="408"/>
      <c r="X176" s="408"/>
      <c r="Y176" s="408"/>
      <c r="Z176" s="408"/>
      <c r="AA176" s="408"/>
      <c r="AB176" s="408"/>
      <c r="AC176" s="408"/>
      <c r="AD176" s="408"/>
      <c r="AE176" s="275"/>
      <c r="AF176" s="137"/>
      <c r="AG176" s="52"/>
      <c r="AH176" s="61"/>
      <c r="AI176" s="89"/>
      <c r="AJ176" s="61"/>
      <c r="AK176" s="61"/>
      <c r="AL176" s="61"/>
      <c r="AM176" s="61"/>
      <c r="AN176" s="61"/>
      <c r="AO176" s="61"/>
      <c r="AP176" s="61"/>
      <c r="AQ176" s="61"/>
      <c r="AR176" s="81"/>
      <c r="AS176" s="61"/>
      <c r="AT176" s="61"/>
      <c r="AU176" s="61"/>
      <c r="AV176" s="61"/>
      <c r="AW176" s="61"/>
      <c r="AX176" s="61"/>
      <c r="AY176" s="61"/>
      <c r="AZ176" s="61"/>
      <c r="BA176" s="61"/>
      <c r="BB176" s="61"/>
      <c r="BC176" s="61"/>
      <c r="BD176" s="61"/>
      <c r="BE176" s="61"/>
      <c r="BF176" s="61"/>
      <c r="BG176" s="61"/>
      <c r="BH176" s="61"/>
      <c r="BI176" s="61"/>
      <c r="BJ176" s="61"/>
      <c r="BK176" s="61"/>
      <c r="BL176" s="40"/>
      <c r="BM176" s="40"/>
      <c r="BN176" s="40"/>
      <c r="BO176" s="40"/>
      <c r="BP176" s="40"/>
      <c r="BQ176" s="40"/>
      <c r="BR176" s="40"/>
      <c r="BS176" s="40"/>
      <c r="BT176" s="40"/>
      <c r="BU176" s="40"/>
      <c r="BV176" s="40"/>
      <c r="BW176" s="40"/>
      <c r="BX176" s="40"/>
      <c r="BY176" s="40"/>
      <c r="BZ176" s="40"/>
      <c r="CA176" s="40"/>
      <c r="CB176" s="40"/>
      <c r="CC176" s="40"/>
      <c r="CD176" s="40"/>
      <c r="CE176" s="40"/>
      <c r="CF176" s="40"/>
      <c r="CG176" s="40"/>
      <c r="CH176" s="40"/>
    </row>
    <row r="177" spans="2:144" ht="15" customHeight="1" x14ac:dyDescent="0.2">
      <c r="C177" s="225"/>
      <c r="D177" s="423" t="s">
        <v>10</v>
      </c>
      <c r="E177" s="423"/>
      <c r="F177" s="423"/>
      <c r="G177" s="423"/>
      <c r="H177" s="423"/>
      <c r="I177" s="423"/>
      <c r="J177" s="423"/>
      <c r="K177" s="424"/>
      <c r="L177" s="379" t="str">
        <f>IFERROR(skupaj/(MES_FOND_HR),"")</f>
        <v/>
      </c>
      <c r="M177" s="380"/>
      <c r="N177" s="380"/>
      <c r="O177" s="381"/>
      <c r="P177" s="20"/>
      <c r="Q177" s="10"/>
      <c r="R177" s="408"/>
      <c r="S177" s="408"/>
      <c r="T177" s="408"/>
      <c r="U177" s="408"/>
      <c r="V177" s="408"/>
      <c r="W177" s="408"/>
      <c r="X177" s="408"/>
      <c r="Y177" s="408"/>
      <c r="Z177" s="408"/>
      <c r="AA177" s="408"/>
      <c r="AB177" s="408"/>
      <c r="AC177" s="408"/>
      <c r="AD177" s="408"/>
      <c r="AE177" s="275"/>
      <c r="AF177" s="138"/>
      <c r="AJ177" s="53"/>
      <c r="AM177" s="53"/>
    </row>
    <row r="178" spans="2:144" ht="6" customHeight="1" x14ac:dyDescent="0.2">
      <c r="C178" s="225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20"/>
      <c r="Q178" s="87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189"/>
      <c r="AF178" s="138"/>
      <c r="AJ178" s="53"/>
      <c r="AM178" s="53"/>
    </row>
    <row r="179" spans="2:144" s="5" customFormat="1" ht="14.25" customHeight="1" x14ac:dyDescent="0.2">
      <c r="B179" s="170"/>
      <c r="C179" s="227"/>
      <c r="D179" s="69" t="str">
        <f t="array" ref="D179">IF(OR(Q28:Q47="Letna urna postavka"),"Letna urna postavka","")</f>
        <v/>
      </c>
      <c r="E179" s="69"/>
      <c r="F179" s="69"/>
      <c r="G179" s="69"/>
      <c r="H179" s="69"/>
      <c r="I179" s="69"/>
      <c r="J179" s="69"/>
      <c r="K179" s="69"/>
      <c r="L179" s="396" t="str">
        <f>IF(D179="Letna urna postavka",'Izračun letne urne postavke'!AI59,"")</f>
        <v/>
      </c>
      <c r="M179" s="396"/>
      <c r="N179" s="396"/>
      <c r="O179" s="396"/>
      <c r="P179" s="69"/>
      <c r="Q179" s="88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189"/>
      <c r="AF179" s="137"/>
      <c r="AG179" s="52"/>
      <c r="AH179" s="61"/>
      <c r="AI179" s="89"/>
      <c r="AJ179" s="61"/>
      <c r="AK179" s="61"/>
      <c r="AL179" s="61"/>
      <c r="AM179" s="61"/>
      <c r="AN179" s="61"/>
      <c r="AO179" s="61"/>
      <c r="AP179" s="61"/>
      <c r="AQ179" s="61"/>
      <c r="AR179" s="81"/>
      <c r="AS179" s="61"/>
      <c r="AT179" s="61"/>
      <c r="AU179" s="61"/>
      <c r="AV179" s="61"/>
      <c r="AW179" s="61"/>
      <c r="AX179" s="61"/>
      <c r="AY179" s="61"/>
      <c r="AZ179" s="61"/>
      <c r="BA179" s="61"/>
      <c r="BB179" s="61"/>
      <c r="BC179" s="61"/>
      <c r="BD179" s="61"/>
      <c r="BE179" s="61"/>
      <c r="BF179" s="61"/>
      <c r="BG179" s="61"/>
      <c r="BH179" s="61"/>
      <c r="BI179" s="61"/>
      <c r="BJ179" s="61"/>
      <c r="BK179" s="61"/>
      <c r="BL179" s="40"/>
      <c r="BM179" s="40"/>
      <c r="BN179" s="40"/>
      <c r="BO179" s="40"/>
      <c r="BP179" s="40"/>
      <c r="BQ179" s="40"/>
      <c r="BR179" s="40"/>
      <c r="BS179" s="40"/>
      <c r="BT179" s="40"/>
      <c r="BU179" s="40"/>
      <c r="BV179" s="40"/>
      <c r="BW179" s="40"/>
      <c r="BX179" s="40"/>
      <c r="BY179" s="40"/>
      <c r="BZ179" s="40"/>
      <c r="CA179" s="40"/>
      <c r="CB179" s="40"/>
      <c r="CC179" s="40"/>
      <c r="CD179" s="40"/>
      <c r="CE179" s="40"/>
      <c r="CF179" s="40"/>
      <c r="CG179" s="40"/>
      <c r="CH179" s="40"/>
    </row>
    <row r="180" spans="2:144" s="5" customFormat="1" ht="9" customHeight="1" x14ac:dyDescent="0.2">
      <c r="B180" s="170"/>
      <c r="C180" s="227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88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189"/>
      <c r="AF180" s="137"/>
      <c r="AG180" s="52"/>
      <c r="AH180" s="61"/>
      <c r="AI180" s="89"/>
      <c r="AJ180" s="61"/>
      <c r="AK180" s="61"/>
      <c r="AL180" s="61"/>
      <c r="AM180" s="61"/>
      <c r="AN180" s="61"/>
      <c r="AO180" s="61"/>
      <c r="AP180" s="61"/>
      <c r="AQ180" s="61"/>
      <c r="AR180" s="81"/>
      <c r="AS180" s="61"/>
      <c r="AT180" s="61"/>
      <c r="AU180" s="61"/>
      <c r="AV180" s="61"/>
      <c r="AW180" s="61"/>
      <c r="AX180" s="61"/>
      <c r="AY180" s="61"/>
      <c r="AZ180" s="61"/>
      <c r="BA180" s="61"/>
      <c r="BB180" s="61"/>
      <c r="BC180" s="61"/>
      <c r="BD180" s="61"/>
      <c r="BE180" s="61"/>
      <c r="BF180" s="61"/>
      <c r="BG180" s="61"/>
      <c r="BH180" s="61"/>
      <c r="BI180" s="61"/>
      <c r="BJ180" s="61"/>
      <c r="BK180" s="61"/>
      <c r="BL180" s="40"/>
      <c r="BM180" s="40"/>
      <c r="BN180" s="40"/>
      <c r="BO180" s="40"/>
      <c r="BP180" s="40"/>
      <c r="BQ180" s="40"/>
      <c r="BR180" s="40"/>
      <c r="BS180" s="40"/>
      <c r="BT180" s="40"/>
      <c r="BU180" s="40"/>
      <c r="BV180" s="40"/>
      <c r="BW180" s="40"/>
      <c r="BX180" s="40"/>
      <c r="BY180" s="40"/>
      <c r="BZ180" s="40"/>
      <c r="CA180" s="40"/>
      <c r="CB180" s="40"/>
      <c r="CC180" s="40"/>
      <c r="CD180" s="40"/>
      <c r="CE180" s="40"/>
      <c r="CF180" s="40"/>
      <c r="CG180" s="40"/>
      <c r="CH180" s="40"/>
    </row>
    <row r="181" spans="2:144" s="5" customFormat="1" ht="15" customHeight="1" x14ac:dyDescent="0.2">
      <c r="B181" s="170"/>
      <c r="C181" s="227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88"/>
      <c r="R181" s="133" t="s">
        <v>0</v>
      </c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189"/>
      <c r="AF181" s="137"/>
      <c r="AG181" s="52"/>
      <c r="AH181" s="61"/>
      <c r="AI181" s="89"/>
      <c r="AJ181" s="61"/>
      <c r="AK181" s="61"/>
      <c r="AL181" s="61"/>
      <c r="AM181" s="61"/>
      <c r="AN181" s="61"/>
      <c r="AO181" s="61"/>
      <c r="AP181" s="61"/>
      <c r="AQ181" s="61"/>
      <c r="AR181" s="81"/>
      <c r="AS181" s="61"/>
      <c r="AT181" s="61"/>
      <c r="AU181" s="61"/>
      <c r="AV181" s="61"/>
      <c r="AW181" s="61"/>
      <c r="AX181" s="61"/>
      <c r="AY181" s="61"/>
      <c r="AZ181" s="61"/>
      <c r="BA181" s="61"/>
      <c r="BB181" s="61"/>
      <c r="BC181" s="61"/>
      <c r="BD181" s="61"/>
      <c r="BE181" s="61"/>
      <c r="BF181" s="61"/>
      <c r="BG181" s="61"/>
      <c r="BH181" s="61"/>
      <c r="BI181" s="61"/>
      <c r="BJ181" s="61"/>
      <c r="BK181" s="61"/>
      <c r="BL181" s="40"/>
      <c r="BM181" s="40"/>
      <c r="BN181" s="40"/>
      <c r="BO181" s="40"/>
      <c r="BP181" s="40"/>
      <c r="BQ181" s="40"/>
      <c r="BR181" s="40"/>
      <c r="BS181" s="40"/>
      <c r="BT181" s="40"/>
      <c r="BU181" s="40"/>
      <c r="BV181" s="40"/>
      <c r="BW181" s="40"/>
      <c r="BX181" s="40"/>
      <c r="BY181" s="40"/>
      <c r="BZ181" s="40"/>
      <c r="CA181" s="40"/>
      <c r="CB181" s="40"/>
      <c r="CC181" s="40"/>
      <c r="CD181" s="40"/>
      <c r="CE181" s="40"/>
      <c r="CF181" s="40"/>
      <c r="CG181" s="40"/>
      <c r="CH181" s="40"/>
    </row>
    <row r="182" spans="2:144" ht="15" customHeight="1" x14ac:dyDescent="0.2">
      <c r="C182" s="225"/>
      <c r="D182" s="85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481"/>
      <c r="S182" s="481"/>
      <c r="T182" s="481"/>
      <c r="U182" s="481"/>
      <c r="V182" s="481"/>
      <c r="W182" s="481"/>
      <c r="X182" s="481"/>
      <c r="Y182" s="481"/>
      <c r="Z182" s="481"/>
      <c r="AA182" s="481"/>
      <c r="AB182" s="481"/>
      <c r="AC182" s="481"/>
      <c r="AD182" s="481"/>
      <c r="AE182" s="277"/>
      <c r="AF182" s="138"/>
      <c r="AJ182" s="53"/>
      <c r="AM182" s="53"/>
    </row>
    <row r="183" spans="2:144" ht="17.100000000000001" hidden="1" customHeight="1" x14ac:dyDescent="0.2">
      <c r="C183" s="225"/>
      <c r="D183" s="479"/>
      <c r="E183" s="480"/>
      <c r="F183" s="480"/>
      <c r="G183" s="480"/>
      <c r="H183" s="480"/>
      <c r="I183" s="480"/>
      <c r="J183" s="480"/>
      <c r="K183" s="480"/>
      <c r="L183" s="480"/>
      <c r="M183" s="480"/>
      <c r="N183" s="480"/>
      <c r="O183" s="48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189"/>
      <c r="AF183" s="138"/>
      <c r="AJ183" s="53"/>
      <c r="AM183" s="53"/>
    </row>
    <row r="184" spans="2:144" ht="9" customHeight="1" x14ac:dyDescent="0.2">
      <c r="C184" s="225"/>
      <c r="D184" s="480"/>
      <c r="E184" s="480"/>
      <c r="F184" s="480"/>
      <c r="G184" s="480"/>
      <c r="H184" s="480"/>
      <c r="I184" s="480"/>
      <c r="J184" s="480"/>
      <c r="K184" s="480"/>
      <c r="L184" s="480"/>
      <c r="M184" s="480"/>
      <c r="N184" s="480"/>
      <c r="O184" s="48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189"/>
      <c r="AF184" s="138"/>
    </row>
    <row r="185" spans="2:144" ht="7.5" hidden="1" customHeight="1" x14ac:dyDescent="0.2">
      <c r="C185" s="225"/>
      <c r="D185" s="85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8"/>
      <c r="Q185" s="217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189"/>
      <c r="AF185" s="138"/>
    </row>
    <row r="186" spans="2:144" s="3" customFormat="1" ht="6.75" hidden="1" customHeight="1" x14ac:dyDescent="0.2">
      <c r="B186" s="30"/>
      <c r="C186" s="228"/>
      <c r="D186" s="13"/>
      <c r="E186" s="220" t="str">
        <f>IF(SUM(X191:X225)&gt;skupaj,"MOŽNOST DVOJNEGA FINANCIRANJA!!!","")</f>
        <v/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3"/>
      <c r="AC186" s="13"/>
      <c r="AD186" s="13"/>
      <c r="AE186" s="247"/>
      <c r="AF186" s="30"/>
      <c r="AG186" s="50"/>
      <c r="AH186" s="58"/>
      <c r="AI186" s="124"/>
      <c r="AJ186" s="125"/>
      <c r="AK186" s="58"/>
      <c r="AL186" s="58"/>
      <c r="AM186" s="111"/>
      <c r="AN186" s="58"/>
      <c r="AO186" s="58"/>
      <c r="AP186" s="58"/>
      <c r="AQ186" s="58"/>
      <c r="AR186" s="78"/>
      <c r="AS186" s="58"/>
      <c r="AT186" s="58"/>
      <c r="AU186" s="58"/>
      <c r="AV186" s="58"/>
      <c r="AW186" s="58"/>
      <c r="AX186" s="58"/>
      <c r="AY186" s="58"/>
      <c r="AZ186" s="58"/>
      <c r="BA186" s="58"/>
      <c r="BB186" s="58"/>
      <c r="BC186" s="58"/>
      <c r="BD186" s="58"/>
      <c r="BE186" s="58"/>
      <c r="BF186" s="58"/>
      <c r="BG186" s="58"/>
      <c r="BH186" s="58"/>
      <c r="BI186" s="58"/>
      <c r="BJ186" s="58"/>
      <c r="BK186" s="58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  <c r="CB186" s="37"/>
      <c r="CC186" s="37"/>
      <c r="CD186" s="37"/>
      <c r="CE186" s="37"/>
      <c r="CF186" s="37"/>
      <c r="CG186" s="37"/>
      <c r="CH186" s="37"/>
    </row>
    <row r="187" spans="2:144" s="3" customFormat="1" ht="30" customHeight="1" x14ac:dyDescent="0.2">
      <c r="B187" s="30"/>
      <c r="C187" s="228"/>
      <c r="D187" s="357" t="s">
        <v>68</v>
      </c>
      <c r="E187" s="358"/>
      <c r="F187" s="358"/>
      <c r="G187" s="358"/>
      <c r="H187" s="358"/>
      <c r="I187" s="358"/>
      <c r="J187" s="358"/>
      <c r="K187" s="358"/>
      <c r="L187" s="358"/>
      <c r="M187" s="358"/>
      <c r="N187" s="359"/>
      <c r="O187" s="13"/>
      <c r="P187" s="285"/>
      <c r="Q187" s="13"/>
      <c r="R187" s="278" t="s">
        <v>70</v>
      </c>
      <c r="S187" s="14"/>
      <c r="T187" s="280"/>
      <c r="U187" s="280"/>
      <c r="V187" s="357" t="s">
        <v>34</v>
      </c>
      <c r="W187" s="420"/>
      <c r="X187" s="420"/>
      <c r="Y187" s="420"/>
      <c r="Z187" s="420"/>
      <c r="AA187" s="420"/>
      <c r="AB187" s="420"/>
      <c r="AC187" s="420"/>
      <c r="AD187" s="421"/>
      <c r="AE187" s="240"/>
      <c r="AF187" s="30"/>
      <c r="AG187" s="50"/>
      <c r="AH187" s="107" t="e">
        <f>R191/$R$227</f>
        <v>#DIV/0!</v>
      </c>
      <c r="AI187" s="124"/>
      <c r="AJ187" s="125"/>
      <c r="AK187" s="58"/>
      <c r="AL187" s="58"/>
      <c r="AM187" s="111"/>
      <c r="AN187" s="58"/>
      <c r="AO187" s="58"/>
      <c r="AP187" s="58"/>
      <c r="AQ187" s="58"/>
      <c r="AR187" s="78"/>
      <c r="AS187" s="58"/>
      <c r="AT187" s="58"/>
      <c r="AU187" s="58"/>
      <c r="AV187" s="58"/>
      <c r="AW187" s="58"/>
      <c r="AX187" s="58"/>
      <c r="AY187" s="58"/>
      <c r="AZ187" s="58"/>
      <c r="BA187" s="58"/>
      <c r="BB187" s="58"/>
      <c r="BC187" s="58"/>
      <c r="BD187" s="58"/>
      <c r="BE187" s="58"/>
      <c r="BF187" s="58"/>
      <c r="BG187" s="58"/>
      <c r="BH187" s="58"/>
      <c r="BI187" s="58"/>
      <c r="BJ187" s="58"/>
      <c r="BK187" s="58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  <c r="CB187" s="37"/>
      <c r="CC187" s="37"/>
      <c r="CD187" s="37"/>
      <c r="CE187" s="37"/>
      <c r="CF187" s="37"/>
      <c r="CG187" s="37"/>
      <c r="CH187" s="37"/>
      <c r="DU187" s="3" t="s">
        <v>51</v>
      </c>
      <c r="DV187" s="3" t="s">
        <v>52</v>
      </c>
    </row>
    <row r="188" spans="2:144" ht="8.1" customHeight="1" x14ac:dyDescent="0.2">
      <c r="C188" s="229"/>
      <c r="D188" s="221"/>
      <c r="E188" s="221"/>
      <c r="F188" s="221"/>
      <c r="G188" s="221"/>
      <c r="H188" s="221"/>
      <c r="I188" s="221"/>
      <c r="J188" s="221"/>
      <c r="K188" s="221"/>
      <c r="L188" s="221"/>
      <c r="M188" s="221"/>
      <c r="N188" s="221"/>
      <c r="O188" s="221"/>
      <c r="P188" s="221"/>
      <c r="Q188" s="221"/>
      <c r="R188" s="168"/>
      <c r="S188" s="221"/>
      <c r="T188" s="221"/>
      <c r="U188" s="221"/>
      <c r="V188" s="221"/>
      <c r="W188" s="221"/>
      <c r="X188" s="221"/>
      <c r="Y188" s="20"/>
      <c r="Z188" s="20"/>
      <c r="AA188" s="20"/>
      <c r="AB188" s="20"/>
      <c r="AC188" s="20"/>
      <c r="AD188" s="20"/>
      <c r="AE188" s="189"/>
      <c r="AF188" s="138"/>
      <c r="AH188" s="107" t="e">
        <f>R192/$R$227</f>
        <v>#DIV/0!</v>
      </c>
      <c r="AI188" s="128"/>
      <c r="AM188" s="112"/>
    </row>
    <row r="189" spans="2:144" s="3" customFormat="1" ht="20.100000000000001" customHeight="1" x14ac:dyDescent="0.2">
      <c r="B189" s="30"/>
      <c r="C189" s="230"/>
      <c r="D189" s="356" t="s">
        <v>66</v>
      </c>
      <c r="E189" s="356"/>
      <c r="F189" s="356"/>
      <c r="G189" s="356"/>
      <c r="H189" s="356"/>
      <c r="I189" s="356"/>
      <c r="J189" s="356"/>
      <c r="K189" s="356"/>
      <c r="L189" s="356"/>
      <c r="M189" s="356"/>
      <c r="N189" s="356"/>
      <c r="O189" s="13"/>
      <c r="P189" s="13"/>
      <c r="Q189" s="13"/>
      <c r="R189" s="96">
        <f>RU+Nadure_Redno</f>
        <v>0</v>
      </c>
      <c r="S189" s="168"/>
      <c r="T189" s="168"/>
      <c r="U189" s="168"/>
      <c r="V189" s="418">
        <f>IFERROR(DODNAD_RD+(RU+((RU*(BOL+REF))/(MES_FOND_HR-BOL-REF)))*HR_POSTAVKA,0)</f>
        <v>0</v>
      </c>
      <c r="W189" s="419"/>
      <c r="X189" s="419"/>
      <c r="Y189" s="419"/>
      <c r="Z189" s="419"/>
      <c r="AA189" s="419"/>
      <c r="AB189" s="419"/>
      <c r="AC189" s="419"/>
      <c r="AD189" s="419"/>
      <c r="AE189" s="189"/>
      <c r="AF189" s="145"/>
      <c r="AG189" s="50"/>
      <c r="AH189" s="107"/>
      <c r="AI189" s="129"/>
      <c r="AJ189" s="58"/>
      <c r="AK189" s="58"/>
      <c r="AL189" s="58"/>
      <c r="AM189" s="131"/>
      <c r="AN189" s="111"/>
      <c r="AO189" s="58"/>
      <c r="AP189" s="58"/>
      <c r="AQ189" s="58"/>
      <c r="AR189" s="78"/>
      <c r="AS189" s="58"/>
      <c r="AT189" s="58"/>
      <c r="AU189" s="58"/>
      <c r="AV189" s="58"/>
      <c r="AW189" s="58"/>
      <c r="AX189" s="58"/>
      <c r="AY189" s="58"/>
      <c r="AZ189" s="58"/>
      <c r="BA189" s="58"/>
      <c r="BB189" s="58"/>
      <c r="BC189" s="58"/>
      <c r="BD189" s="58"/>
      <c r="BE189" s="58"/>
      <c r="BF189" s="58"/>
      <c r="BG189" s="58"/>
      <c r="BH189" s="58"/>
      <c r="BI189" s="58"/>
      <c r="BJ189" s="58"/>
      <c r="BK189" s="58"/>
      <c r="BL189" s="37"/>
      <c r="BM189" s="37"/>
      <c r="BN189" s="37"/>
      <c r="BO189" s="37"/>
      <c r="BP189" s="37"/>
      <c r="BQ189" s="37"/>
      <c r="BR189" s="37"/>
      <c r="BS189" s="37"/>
      <c r="BT189" s="37"/>
      <c r="BU189" s="37"/>
      <c r="BV189" s="37"/>
      <c r="BW189" s="37"/>
      <c r="BX189" s="37"/>
      <c r="BY189" s="37"/>
      <c r="BZ189" s="37"/>
      <c r="CA189" s="37"/>
      <c r="CB189" s="37"/>
      <c r="CC189" s="37"/>
      <c r="CD189" s="37"/>
      <c r="CE189" s="37"/>
      <c r="CF189" s="37"/>
      <c r="CG189" s="37"/>
      <c r="CH189" s="37"/>
    </row>
    <row r="190" spans="2:144" ht="8.1" customHeight="1" x14ac:dyDescent="0.2">
      <c r="C190" s="229"/>
      <c r="D190" s="85"/>
      <c r="E190" s="404"/>
      <c r="F190" s="405"/>
      <c r="G190" s="405"/>
      <c r="H190" s="405"/>
      <c r="I190" s="405"/>
      <c r="J190" s="405"/>
      <c r="K190" s="405"/>
      <c r="L190" s="20"/>
      <c r="M190" s="20"/>
      <c r="N190" s="20"/>
      <c r="O190" s="20"/>
      <c r="P190" s="20"/>
      <c r="Q190" s="20"/>
      <c r="R190" s="85"/>
      <c r="S190" s="85"/>
      <c r="T190" s="85"/>
      <c r="U190" s="85"/>
      <c r="V190" s="85"/>
      <c r="W190" s="168"/>
      <c r="X190" s="222"/>
      <c r="Y190" s="222"/>
      <c r="Z190" s="222"/>
      <c r="AA190" s="222"/>
      <c r="AB190" s="222"/>
      <c r="AC190" s="20"/>
      <c r="AD190" s="20"/>
      <c r="AE190" s="189"/>
      <c r="AF190" s="145"/>
      <c r="AH190" s="107"/>
      <c r="AI190" s="128"/>
      <c r="AM190" s="112"/>
    </row>
    <row r="191" spans="2:144" s="3" customFormat="1" ht="20.100000000000001" customHeight="1" x14ac:dyDescent="0.2">
      <c r="B191" s="30"/>
      <c r="C191" s="230"/>
      <c r="D191" s="356" t="str">
        <f>IF(E28&gt;0,E28,"")</f>
        <v/>
      </c>
      <c r="E191" s="356"/>
      <c r="F191" s="356"/>
      <c r="G191" s="356"/>
      <c r="H191" s="356"/>
      <c r="I191" s="356"/>
      <c r="J191" s="356"/>
      <c r="K191" s="356"/>
      <c r="L191" s="356"/>
      <c r="M191" s="356"/>
      <c r="N191" s="356"/>
      <c r="O191" s="13"/>
      <c r="P191" s="13"/>
      <c r="Q191" s="13"/>
      <c r="R191" s="96">
        <f>IF(I28="Delno zaposlen z variabilnim %",SUMIF($H$54:$H$133,E28,$I$54:$I$133),V28*(MES_FOND_HR-NEREF-REF)+SUMIF($H$54:$H$133,D191,$I$54:$I$133))</f>
        <v>0</v>
      </c>
      <c r="S191" s="168"/>
      <c r="T191" s="168"/>
      <c r="U191" s="168"/>
      <c r="V191" s="418">
        <f>IFERROR(IF(I28="Delno zaposlen s fiksnim %",skupaj*$V$28+DODNAD1,IF(AND(I28="Delno zaposlen z variabilnim %",Q28="Mesečna urna postavka"),(REDNE_PRHR_1+((REDNE_PRHR_1*(BOL+REF))/(MES_FOND_HR-BOL-REF)))*HR_POSTAVKA+DODNAD1,LETNA_HR_POSTAVKA*PR_HR)),0)</f>
        <v>0</v>
      </c>
      <c r="W191" s="419"/>
      <c r="X191" s="419"/>
      <c r="Y191" s="419"/>
      <c r="Z191" s="419"/>
      <c r="AA191" s="419"/>
      <c r="AB191" s="419"/>
      <c r="AC191" s="419"/>
      <c r="AD191" s="419"/>
      <c r="AE191" s="189"/>
      <c r="AF191" s="138"/>
      <c r="AG191" s="50"/>
      <c r="AH191" s="107" t="e">
        <f t="shared" ref="AH191:AH223" si="40">R193/$R$227</f>
        <v>#DIV/0!</v>
      </c>
      <c r="AI191" s="129"/>
      <c r="AJ191" s="58"/>
      <c r="AK191" s="58"/>
      <c r="AL191" s="58"/>
      <c r="AM191" s="131"/>
      <c r="AN191" s="111"/>
      <c r="AO191" s="58"/>
      <c r="AP191" s="58"/>
      <c r="AQ191" s="58"/>
      <c r="AR191" s="78"/>
      <c r="AS191" s="58"/>
      <c r="AT191" s="58"/>
      <c r="AU191" s="58"/>
      <c r="AV191" s="58"/>
      <c r="AW191" s="58"/>
      <c r="AX191" s="58"/>
      <c r="AY191" s="58"/>
      <c r="AZ191" s="58"/>
      <c r="BA191" s="58"/>
      <c r="BB191" s="58"/>
      <c r="BC191" s="58"/>
      <c r="BD191" s="58"/>
      <c r="BE191" s="58"/>
      <c r="BF191" s="58"/>
      <c r="BG191" s="58"/>
      <c r="BH191" s="58"/>
      <c r="BI191" s="58"/>
      <c r="BJ191" s="58"/>
      <c r="BK191" s="58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  <c r="BZ191" s="37"/>
      <c r="CA191" s="37"/>
      <c r="CB191" s="37"/>
      <c r="CC191" s="37"/>
      <c r="CD191" s="37"/>
      <c r="CE191" s="37"/>
      <c r="CF191" s="37"/>
      <c r="CG191" s="37"/>
      <c r="CH191" s="37"/>
      <c r="DU191" s="3" t="s">
        <v>50</v>
      </c>
      <c r="DW191" s="3" t="s">
        <v>53</v>
      </c>
      <c r="EA191" s="3" t="s">
        <v>54</v>
      </c>
      <c r="EC191" s="3" t="s">
        <v>55</v>
      </c>
      <c r="EE191" s="3" t="s">
        <v>59</v>
      </c>
      <c r="EF191" s="3" t="s">
        <v>57</v>
      </c>
      <c r="EG191" s="3" t="s">
        <v>60</v>
      </c>
      <c r="EH191" s="3" t="s">
        <v>58</v>
      </c>
      <c r="EI191" s="3" t="s">
        <v>61</v>
      </c>
      <c r="EJ191" s="3" t="s">
        <v>62</v>
      </c>
      <c r="EK191" s="3" t="s">
        <v>60</v>
      </c>
      <c r="EL191" s="3" t="s">
        <v>57</v>
      </c>
      <c r="EM191" s="3" t="str">
        <f>+EC191</f>
        <v>HR_POSTAVKA</v>
      </c>
      <c r="EN191" s="3" t="s">
        <v>63</v>
      </c>
    </row>
    <row r="192" spans="2:144" ht="8.1" customHeight="1" x14ac:dyDescent="0.2">
      <c r="C192" s="229"/>
      <c r="D192" s="85"/>
      <c r="E192" s="404"/>
      <c r="F192" s="405"/>
      <c r="G192" s="405"/>
      <c r="H192" s="405"/>
      <c r="I192" s="405"/>
      <c r="J192" s="405"/>
      <c r="K192" s="405"/>
      <c r="L192" s="20"/>
      <c r="M192" s="20"/>
      <c r="N192" s="20"/>
      <c r="O192" s="20"/>
      <c r="P192" s="20"/>
      <c r="Q192" s="20"/>
      <c r="R192" s="85"/>
      <c r="S192" s="85"/>
      <c r="T192" s="85"/>
      <c r="U192" s="85"/>
      <c r="V192" s="85"/>
      <c r="W192" s="168"/>
      <c r="X192" s="222"/>
      <c r="Y192" s="222"/>
      <c r="Z192" s="222"/>
      <c r="AA192" s="222"/>
      <c r="AB192" s="222"/>
      <c r="AC192" s="20"/>
      <c r="AD192" s="20"/>
      <c r="AE192" s="189"/>
      <c r="AF192" s="138"/>
      <c r="AH192" s="107" t="e">
        <f t="shared" si="40"/>
        <v>#DIV/0!</v>
      </c>
      <c r="AI192" s="128"/>
      <c r="AM192" s="112"/>
    </row>
    <row r="193" spans="2:147" s="3" customFormat="1" ht="20.100000000000001" customHeight="1" x14ac:dyDescent="0.2">
      <c r="B193" s="30"/>
      <c r="C193" s="230"/>
      <c r="D193" s="356" t="str">
        <f>IF(E31&gt;0,E31,"")</f>
        <v/>
      </c>
      <c r="E193" s="356"/>
      <c r="F193" s="356"/>
      <c r="G193" s="356"/>
      <c r="H193" s="356"/>
      <c r="I193" s="356"/>
      <c r="J193" s="356"/>
      <c r="K193" s="356"/>
      <c r="L193" s="356"/>
      <c r="M193" s="356"/>
      <c r="N193" s="356"/>
      <c r="O193" s="13"/>
      <c r="P193" s="13"/>
      <c r="Q193" s="13"/>
      <c r="R193" s="96">
        <f>IF(I31="Delno zaposlen z variabilnim %",SUMIF($H$54:$H$133,E31,$I$54:$I$133),V31*(MES_FOND_HR-NEREF-REF)+SUMIF($H$54:$H$133,D193,$I$54:$I$133))</f>
        <v>0</v>
      </c>
      <c r="S193" s="168"/>
      <c r="T193" s="168"/>
      <c r="U193" s="168"/>
      <c r="V193" s="418">
        <f>IFERROR(IF(I31="Delno zaposlen s fiksnim %",skupaj*$V$31+DODNAD2,IF(AND(I31="Delno zaposlen z variabilnim %",Q31="Mesečna urna postavka"),(REDNE_PRHR_2+((REDNE_PRHR_2*(BOL+REF))/(MES_FOND_HR-REF-BOL)))*HR_POSTAVKA+DODNAD2,LETNA_HR_POSTAVKA*PR_HR2)),0)</f>
        <v>0</v>
      </c>
      <c r="W193" s="419"/>
      <c r="X193" s="419"/>
      <c r="Y193" s="419"/>
      <c r="Z193" s="419"/>
      <c r="AA193" s="419"/>
      <c r="AB193" s="419"/>
      <c r="AC193" s="419"/>
      <c r="AD193" s="419"/>
      <c r="AE193" s="189"/>
      <c r="AF193" s="138"/>
      <c r="AG193" s="50"/>
      <c r="AH193" s="107" t="e">
        <f t="shared" si="40"/>
        <v>#DIV/0!</v>
      </c>
      <c r="AI193" s="129"/>
      <c r="AJ193" s="58"/>
      <c r="AK193" s="58"/>
      <c r="AL193" s="58"/>
      <c r="AM193" s="131"/>
      <c r="AN193" s="111"/>
      <c r="AO193" s="58"/>
      <c r="AP193" s="58"/>
      <c r="AQ193" s="58"/>
      <c r="AR193" s="78"/>
      <c r="AS193" s="58"/>
      <c r="AT193" s="58"/>
      <c r="AU193" s="58"/>
      <c r="AV193" s="58"/>
      <c r="AW193" s="58"/>
      <c r="AX193" s="58"/>
      <c r="AY193" s="58"/>
      <c r="AZ193" s="58"/>
      <c r="BA193" s="58"/>
      <c r="BB193" s="58"/>
      <c r="BC193" s="58"/>
      <c r="BD193" s="58"/>
      <c r="BE193" s="58"/>
      <c r="BF193" s="58"/>
      <c r="BG193" s="58"/>
      <c r="BH193" s="58"/>
      <c r="BI193" s="58"/>
      <c r="BJ193" s="58"/>
      <c r="BK193" s="58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  <c r="CB193" s="37"/>
      <c r="CC193" s="37"/>
      <c r="CD193" s="37"/>
      <c r="CE193" s="37"/>
      <c r="CF193" s="37"/>
      <c r="CG193" s="37"/>
      <c r="CH193" s="37"/>
      <c r="DU193" s="3" t="e">
        <f>(skupaj*(BOL/(MES_FOND_HR-Nadure)))</f>
        <v>#DIV/0!</v>
      </c>
      <c r="DV193" s="3" t="e">
        <f>((PR_HR2-BE31)/(MES_FOND_HR-BOL))</f>
        <v>#DIV/0!</v>
      </c>
      <c r="DW193" s="3" t="e">
        <f>+DU193*DV193</f>
        <v>#DIV/0!</v>
      </c>
      <c r="DX193" s="3" t="e">
        <f>+HR_POSTAVKA*PR_HR2</f>
        <v>#VALUE!</v>
      </c>
      <c r="DY193" s="136" t="e">
        <f>+BF31-BG31</f>
        <v>#VALUE!</v>
      </c>
      <c r="EA193" s="3">
        <f>REDNE_PRHR_2</f>
        <v>0</v>
      </c>
      <c r="EB193" s="3" t="s">
        <v>57</v>
      </c>
      <c r="EC193" s="3" t="str">
        <f>HR_POSTAVKA</f>
        <v/>
      </c>
      <c r="ED193" s="3" t="s">
        <v>56</v>
      </c>
      <c r="EE193" s="3">
        <f>REDNE_PRHR_2</f>
        <v>0</v>
      </c>
      <c r="EF193" s="3" t="s">
        <v>57</v>
      </c>
      <c r="EG193" s="3">
        <f>BOL</f>
        <v>0</v>
      </c>
      <c r="EI193" s="3">
        <f>MES_FOND_HR</f>
        <v>0</v>
      </c>
      <c r="EK193" s="3">
        <f>BOL</f>
        <v>0</v>
      </c>
      <c r="EM193" s="3" t="str">
        <f>HR_POSTAVKA</f>
        <v/>
      </c>
    </row>
    <row r="194" spans="2:147" ht="8.1" customHeight="1" x14ac:dyDescent="0.2">
      <c r="C194" s="229"/>
      <c r="D194" s="85"/>
      <c r="E194" s="404"/>
      <c r="F194" s="406"/>
      <c r="G194" s="406"/>
      <c r="H194" s="406"/>
      <c r="I194" s="406"/>
      <c r="J194" s="406"/>
      <c r="K194" s="406"/>
      <c r="L194" s="20"/>
      <c r="M194" s="20"/>
      <c r="N194" s="20"/>
      <c r="O194" s="20"/>
      <c r="P194" s="20"/>
      <c r="Q194" s="20"/>
      <c r="R194" s="85"/>
      <c r="S194" s="85"/>
      <c r="T194" s="85"/>
      <c r="U194" s="85"/>
      <c r="V194" s="222"/>
      <c r="W194" s="20"/>
      <c r="X194" s="20"/>
      <c r="Y194" s="222"/>
      <c r="Z194" s="222"/>
      <c r="AA194" s="222"/>
      <c r="AB194" s="222"/>
      <c r="AC194" s="20"/>
      <c r="AD194" s="20"/>
      <c r="AE194" s="189"/>
      <c r="AF194" s="138"/>
      <c r="AH194" s="107" t="e">
        <f t="shared" si="40"/>
        <v>#DIV/0!</v>
      </c>
      <c r="AI194" s="128"/>
      <c r="AM194" s="112"/>
    </row>
    <row r="195" spans="2:147" s="3" customFormat="1" ht="20.100000000000001" customHeight="1" x14ac:dyDescent="0.2">
      <c r="B195" s="30"/>
      <c r="C195" s="230"/>
      <c r="D195" s="356" t="str">
        <f>IF(E32&gt;0,E32,"")</f>
        <v/>
      </c>
      <c r="E195" s="356"/>
      <c r="F195" s="356"/>
      <c r="G195" s="356"/>
      <c r="H195" s="356"/>
      <c r="I195" s="356"/>
      <c r="J195" s="356"/>
      <c r="K195" s="356"/>
      <c r="L195" s="356"/>
      <c r="M195" s="356"/>
      <c r="N195" s="356"/>
      <c r="O195" s="13"/>
      <c r="P195" s="13"/>
      <c r="Q195" s="13"/>
      <c r="R195" s="96">
        <f>IF(I32="Delno zaposlen z variabilnim %",SUMIF($H$54:$H$133,E32,$I$54:$I$133),V32*(MES_FOND_HR-NEREF-REF)+SUMIF($H$54:$H$133,D195,$I$54:$I$133))</f>
        <v>0</v>
      </c>
      <c r="S195" s="168"/>
      <c r="T195" s="168"/>
      <c r="U195" s="168"/>
      <c r="V195" s="418">
        <f>IFERROR(IF(I32="Delno zaposlen s fiksnim %",skupaj*$V$32+DODNAD3,IF(AND(I32="Delno zaposlen z variabilnim %",Q32="Mesečna urna postavka"),(REDNE_PRHR_3+((REDNE_PRHR_3*(BOL+REF))/(MES_FOND_HR-BOL-REF)))*HR_POSTAVKA+DODNAD3,LETNA_HR_POSTAVKA*PR_HR3)),0)</f>
        <v>0</v>
      </c>
      <c r="W195" s="419"/>
      <c r="X195" s="419"/>
      <c r="Y195" s="419"/>
      <c r="Z195" s="419"/>
      <c r="AA195" s="419"/>
      <c r="AB195" s="419"/>
      <c r="AC195" s="419"/>
      <c r="AD195" s="419"/>
      <c r="AE195" s="189"/>
      <c r="AF195" s="138"/>
      <c r="AG195" s="50"/>
      <c r="AH195" s="107" t="e">
        <f t="shared" si="40"/>
        <v>#DIV/0!</v>
      </c>
      <c r="AI195" s="129"/>
      <c r="AJ195" s="58"/>
      <c r="AK195" s="58"/>
      <c r="AL195" s="58"/>
      <c r="AM195" s="131"/>
      <c r="AN195" s="111"/>
      <c r="AO195" s="58"/>
      <c r="AP195" s="58"/>
      <c r="AQ195" s="58"/>
      <c r="AR195" s="78"/>
      <c r="AS195" s="58"/>
      <c r="AT195" s="58"/>
      <c r="AU195" s="58"/>
      <c r="AV195" s="58"/>
      <c r="AW195" s="58"/>
      <c r="AX195" s="58"/>
      <c r="AY195" s="58"/>
      <c r="AZ195" s="58"/>
      <c r="BA195" s="58"/>
      <c r="BB195" s="58"/>
      <c r="BC195" s="58"/>
      <c r="BD195" s="58"/>
      <c r="BE195" s="58"/>
      <c r="BF195" s="58"/>
      <c r="BG195" s="58"/>
      <c r="BH195" s="58"/>
      <c r="BI195" s="58"/>
      <c r="BJ195" s="58"/>
      <c r="BK195" s="58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  <c r="CA195" s="37"/>
      <c r="CB195" s="37"/>
      <c r="CC195" s="37"/>
      <c r="CD195" s="37"/>
      <c r="CE195" s="37"/>
      <c r="CF195" s="37"/>
      <c r="CG195" s="37"/>
      <c r="CH195" s="37"/>
      <c r="EE195" s="3">
        <f>+EE193*EG193</f>
        <v>0</v>
      </c>
      <c r="EF195" s="3" t="s">
        <v>58</v>
      </c>
      <c r="EG195" s="3">
        <f>+EI193-EK193</f>
        <v>0</v>
      </c>
      <c r="EQ195" s="136"/>
    </row>
    <row r="196" spans="2:147" ht="8.1" customHeight="1" x14ac:dyDescent="0.2">
      <c r="C196" s="229"/>
      <c r="D196" s="85"/>
      <c r="E196" s="404"/>
      <c r="F196" s="405"/>
      <c r="G196" s="405"/>
      <c r="H196" s="405"/>
      <c r="I196" s="405"/>
      <c r="J196" s="405"/>
      <c r="K196" s="405"/>
      <c r="L196" s="20"/>
      <c r="M196" s="20"/>
      <c r="N196" s="20"/>
      <c r="O196" s="20"/>
      <c r="P196" s="20"/>
      <c r="Q196" s="20"/>
      <c r="R196" s="85"/>
      <c r="S196" s="85"/>
      <c r="T196" s="85"/>
      <c r="U196" s="85"/>
      <c r="V196" s="222"/>
      <c r="W196" s="20"/>
      <c r="X196" s="20"/>
      <c r="Y196" s="222"/>
      <c r="Z196" s="222"/>
      <c r="AA196" s="222"/>
      <c r="AB196" s="222"/>
      <c r="AC196" s="20"/>
      <c r="AD196" s="20"/>
      <c r="AE196" s="189"/>
      <c r="AF196" s="138"/>
      <c r="AH196" s="107" t="e">
        <f t="shared" si="40"/>
        <v>#DIV/0!</v>
      </c>
      <c r="AI196" s="132"/>
      <c r="AM196" s="112"/>
    </row>
    <row r="197" spans="2:147" s="3" customFormat="1" ht="20.100000000000001" customHeight="1" x14ac:dyDescent="0.2">
      <c r="B197" s="30"/>
      <c r="C197" s="230"/>
      <c r="D197" s="356" t="str">
        <f>IF(E33&gt;0,E33,"")</f>
        <v/>
      </c>
      <c r="E197" s="356"/>
      <c r="F197" s="356"/>
      <c r="G197" s="356"/>
      <c r="H197" s="356"/>
      <c r="I197" s="356"/>
      <c r="J197" s="356"/>
      <c r="K197" s="356"/>
      <c r="L197" s="356"/>
      <c r="M197" s="356"/>
      <c r="N197" s="356"/>
      <c r="O197" s="13"/>
      <c r="P197" s="13"/>
      <c r="Q197" s="13"/>
      <c r="R197" s="96">
        <f>IF(I33="Delno zaposlen z variabilnim %",SUMIF($H$54:$H$133,E33,$I$54:$I$133),V33*(MES_FOND_HR-NEREF-REF)+SUMIF($H$54:$H$133,D197,$I$54:$I$133))</f>
        <v>0</v>
      </c>
      <c r="S197" s="168"/>
      <c r="T197" s="168"/>
      <c r="U197" s="168"/>
      <c r="V197" s="418">
        <f>IFERROR(IF(I33="Delno zaposlen s fiksnim %",skupaj*$V$33+DODNAD4,IF(AND(I33="Delno zaposlen z variabilnim %",Q33="Mesečna urna postavka"),(REDNE_PRHR_4+((REDNE_PRHR_4*(BOL+REF))/(MES_FOND_HR-BOL-REF)))*HR_POSTAVKA+DODNAD4,LETNA_HR_POSTAVKA*PR_HR4)),0)</f>
        <v>0</v>
      </c>
      <c r="W197" s="419"/>
      <c r="X197" s="419"/>
      <c r="Y197" s="419"/>
      <c r="Z197" s="419"/>
      <c r="AA197" s="419"/>
      <c r="AB197" s="419"/>
      <c r="AC197" s="419"/>
      <c r="AD197" s="419"/>
      <c r="AE197" s="189"/>
      <c r="AF197" s="138"/>
      <c r="AG197" s="50"/>
      <c r="AH197" s="107" t="e">
        <f t="shared" si="40"/>
        <v>#DIV/0!</v>
      </c>
      <c r="AI197" s="129"/>
      <c r="AJ197" s="58"/>
      <c r="AK197" s="58"/>
      <c r="AL197" s="58"/>
      <c r="AM197" s="131"/>
      <c r="AN197" s="111"/>
      <c r="AO197" s="58"/>
      <c r="AP197" s="58"/>
      <c r="AQ197" s="58"/>
      <c r="AR197" s="78"/>
      <c r="AS197" s="58"/>
      <c r="AT197" s="58"/>
      <c r="AU197" s="58"/>
      <c r="AV197" s="58"/>
      <c r="AW197" s="58"/>
      <c r="AX197" s="58"/>
      <c r="AY197" s="58"/>
      <c r="AZ197" s="58"/>
      <c r="BA197" s="58"/>
      <c r="BB197" s="58"/>
      <c r="BC197" s="58"/>
      <c r="BD197" s="58"/>
      <c r="BE197" s="58"/>
      <c r="BF197" s="58"/>
      <c r="BG197" s="58"/>
      <c r="BH197" s="58"/>
      <c r="BI197" s="58"/>
      <c r="BJ197" s="58"/>
      <c r="BK197" s="58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  <c r="CA197" s="37"/>
      <c r="CB197" s="37"/>
      <c r="CC197" s="37"/>
      <c r="CD197" s="37"/>
      <c r="CE197" s="37"/>
      <c r="CF197" s="37"/>
      <c r="CG197" s="37"/>
      <c r="CH197" s="37"/>
      <c r="EE197" s="3" t="e">
        <f>+EE195/EG195</f>
        <v>#DIV/0!</v>
      </c>
      <c r="EF197" s="3" t="s">
        <v>57</v>
      </c>
      <c r="EG197" s="3" t="str">
        <f>+EM193</f>
        <v/>
      </c>
    </row>
    <row r="198" spans="2:147" ht="8.1" customHeight="1" x14ac:dyDescent="0.2">
      <c r="C198" s="229"/>
      <c r="D198" s="85"/>
      <c r="E198" s="404"/>
      <c r="F198" s="405"/>
      <c r="G198" s="405"/>
      <c r="H198" s="405"/>
      <c r="I198" s="405"/>
      <c r="J198" s="405"/>
      <c r="K198" s="405"/>
      <c r="L198" s="20"/>
      <c r="M198" s="20"/>
      <c r="N198" s="20"/>
      <c r="O198" s="20"/>
      <c r="P198" s="20"/>
      <c r="Q198" s="20"/>
      <c r="R198" s="85"/>
      <c r="S198" s="85"/>
      <c r="T198" s="85"/>
      <c r="U198" s="85"/>
      <c r="V198" s="222"/>
      <c r="W198" s="20"/>
      <c r="X198" s="20"/>
      <c r="Y198" s="222"/>
      <c r="Z198" s="222"/>
      <c r="AA198" s="222"/>
      <c r="AB198" s="222"/>
      <c r="AC198" s="20"/>
      <c r="AD198" s="20"/>
      <c r="AE198" s="189"/>
      <c r="AF198" s="138"/>
      <c r="AH198" s="107" t="e">
        <f t="shared" si="40"/>
        <v>#DIV/0!</v>
      </c>
      <c r="AI198" s="128"/>
      <c r="AM198" s="112"/>
    </row>
    <row r="199" spans="2:147" s="3" customFormat="1" ht="20.100000000000001" customHeight="1" x14ac:dyDescent="0.2">
      <c r="B199" s="30"/>
      <c r="C199" s="230"/>
      <c r="D199" s="356" t="str">
        <f>IF(E34&gt;0,E34,"")</f>
        <v/>
      </c>
      <c r="E199" s="356"/>
      <c r="F199" s="356"/>
      <c r="G199" s="356"/>
      <c r="H199" s="356"/>
      <c r="I199" s="356"/>
      <c r="J199" s="356"/>
      <c r="K199" s="356"/>
      <c r="L199" s="356"/>
      <c r="M199" s="356"/>
      <c r="N199" s="356"/>
      <c r="O199" s="13"/>
      <c r="P199" s="13"/>
      <c r="Q199" s="13"/>
      <c r="R199" s="96">
        <f>IF(I34="Delno zaposlen z variabilnim %",SUMIF($H$54:$H$133,E34,$I$54:$I$133),V34*(MES_FOND_HR-NEREF-REF)+SUMIF($H$54:$H$133,E34,$I$54:$I$133))</f>
        <v>0</v>
      </c>
      <c r="S199" s="168"/>
      <c r="T199" s="168"/>
      <c r="U199" s="168"/>
      <c r="V199" s="418">
        <f>IFERROR(IF(I34="Delno zaposlen s fiksnim %",skupaj*$V$34+DODNAD5,IF(AND(I34="Delno zaposlen z variabilnim %",Q34="Mesečna urna postavka"),(REDNE_PRHR_5+((REDNE_PRHR_5*(BOL+REF))/(MES_FOND_HR-BOL-REF)))*HR_POSTAVKA+DODNAD5,LETNA_HR_POSTAVKA*PR_HR5)),0)</f>
        <v>0</v>
      </c>
      <c r="W199" s="419"/>
      <c r="X199" s="419"/>
      <c r="Y199" s="419"/>
      <c r="Z199" s="419"/>
      <c r="AA199" s="419"/>
      <c r="AB199" s="419"/>
      <c r="AC199" s="419"/>
      <c r="AD199" s="419"/>
      <c r="AE199" s="189"/>
      <c r="AF199" s="138"/>
      <c r="AG199" s="50"/>
      <c r="AH199" s="107" t="e">
        <f t="shared" si="40"/>
        <v>#DIV/0!</v>
      </c>
      <c r="AI199" s="129"/>
      <c r="AJ199" s="58"/>
      <c r="AK199" s="58"/>
      <c r="AL199" s="58"/>
      <c r="AM199" s="131"/>
      <c r="AN199" s="111"/>
      <c r="AO199" s="58"/>
      <c r="AP199" s="58"/>
      <c r="AQ199" s="58"/>
      <c r="AR199" s="78"/>
      <c r="AS199" s="58"/>
      <c r="AT199" s="58"/>
      <c r="AU199" s="58"/>
      <c r="AV199" s="58"/>
      <c r="AW199" s="58"/>
      <c r="AX199" s="58"/>
      <c r="AY199" s="58"/>
      <c r="AZ199" s="58"/>
      <c r="BA199" s="58"/>
      <c r="BB199" s="58"/>
      <c r="BC199" s="58"/>
      <c r="BD199" s="58"/>
      <c r="BE199" s="58"/>
      <c r="BF199" s="58"/>
      <c r="BG199" s="58"/>
      <c r="BH199" s="58"/>
      <c r="BI199" s="58"/>
      <c r="BJ199" s="58"/>
      <c r="BK199" s="58"/>
      <c r="BL199" s="37"/>
      <c r="BM199" s="37"/>
      <c r="BN199" s="37"/>
      <c r="BO199" s="37"/>
      <c r="BP199" s="37"/>
      <c r="BQ199" s="37"/>
      <c r="BR199" s="37"/>
      <c r="BS199" s="37"/>
      <c r="BT199" s="37"/>
      <c r="BU199" s="37"/>
      <c r="BV199" s="37"/>
      <c r="BW199" s="37"/>
      <c r="BX199" s="37"/>
      <c r="BY199" s="37"/>
      <c r="BZ199" s="37"/>
      <c r="CA199" s="37"/>
      <c r="CB199" s="37"/>
      <c r="CC199" s="37"/>
      <c r="CD199" s="37"/>
      <c r="CE199" s="37"/>
      <c r="CF199" s="37"/>
      <c r="CG199" s="37"/>
      <c r="CH199" s="37"/>
      <c r="EC199" s="3" t="e">
        <f>+EA193*EC193</f>
        <v>#VALUE!</v>
      </c>
      <c r="ED199" s="3" t="s">
        <v>56</v>
      </c>
      <c r="EE199" s="3" t="e">
        <f>+EE197*EG197</f>
        <v>#DIV/0!</v>
      </c>
      <c r="EN199" s="3" t="s">
        <v>63</v>
      </c>
      <c r="EO199" s="3" t="e">
        <f>+EC199+EE199</f>
        <v>#VALUE!</v>
      </c>
      <c r="EP199" s="3" t="e">
        <f>(REDNE_PRHR_2+((REDNE_PRHR_2*BOL)/(MES_FOND_HR-BOL)))*HR_POSTAVKA+DODNAD2</f>
        <v>#DIV/0!</v>
      </c>
    </row>
    <row r="200" spans="2:147" ht="8.1" customHeight="1" x14ac:dyDescent="0.2">
      <c r="C200" s="229"/>
      <c r="D200" s="85"/>
      <c r="E200" s="404"/>
      <c r="F200" s="405"/>
      <c r="G200" s="405"/>
      <c r="H200" s="405"/>
      <c r="I200" s="405"/>
      <c r="J200" s="405"/>
      <c r="K200" s="405"/>
      <c r="L200" s="20"/>
      <c r="M200" s="20"/>
      <c r="N200" s="20"/>
      <c r="O200" s="20"/>
      <c r="P200" s="20"/>
      <c r="Q200" s="20"/>
      <c r="R200" s="85"/>
      <c r="S200" s="85"/>
      <c r="T200" s="85"/>
      <c r="U200" s="85"/>
      <c r="V200" s="222"/>
      <c r="W200" s="20"/>
      <c r="X200" s="20"/>
      <c r="Y200" s="222"/>
      <c r="Z200" s="222"/>
      <c r="AA200" s="222"/>
      <c r="AB200" s="222"/>
      <c r="AC200" s="20"/>
      <c r="AD200" s="20"/>
      <c r="AE200" s="189"/>
      <c r="AF200" s="138"/>
      <c r="AH200" s="107" t="e">
        <f t="shared" si="40"/>
        <v>#DIV/0!</v>
      </c>
      <c r="AI200" s="128"/>
      <c r="AM200" s="112"/>
    </row>
    <row r="201" spans="2:147" s="3" customFormat="1" ht="20.100000000000001" customHeight="1" x14ac:dyDescent="0.2">
      <c r="B201" s="30"/>
      <c r="C201" s="230"/>
      <c r="D201" s="356" t="str">
        <f>IF(E35&gt;0,E35,"")</f>
        <v/>
      </c>
      <c r="E201" s="356"/>
      <c r="F201" s="356"/>
      <c r="G201" s="356"/>
      <c r="H201" s="356"/>
      <c r="I201" s="356"/>
      <c r="J201" s="356"/>
      <c r="K201" s="356"/>
      <c r="L201" s="356"/>
      <c r="M201" s="356"/>
      <c r="N201" s="356"/>
      <c r="O201" s="13"/>
      <c r="P201" s="13"/>
      <c r="Q201" s="13"/>
      <c r="R201" s="96">
        <f>IF(I35="Delno zaposlen z variabilnim %",SUMIF($H$54:$H$133,E35,$I$54:$I$133),V35*(MES_FOND_HR-NEREF-REF)+SUMIF($H$54:$H$133,E35,$I$54:$I$133))</f>
        <v>0</v>
      </c>
      <c r="S201" s="168"/>
      <c r="T201" s="168"/>
      <c r="U201" s="168"/>
      <c r="V201" s="418">
        <f>IFERROR(IF(I35="Delno zaposlen s fiksnim %",skupaj*$V$35+DODNAD6,IF(AND(I35="Delno zaposlen z variabilnim %",Q35="Mesečna urna postavka"),(REDNE_PRHR_6+((REDNE_PRHR_6*(BOL+REF))/(MES_FOND_HR-REF-BOL)))*HR_POSTAVKA+DODNAD6,LETNA_HR_POSTAVKA*PR_HR6)),0)</f>
        <v>0</v>
      </c>
      <c r="W201" s="419"/>
      <c r="X201" s="419"/>
      <c r="Y201" s="419"/>
      <c r="Z201" s="419"/>
      <c r="AA201" s="419"/>
      <c r="AB201" s="419"/>
      <c r="AC201" s="419"/>
      <c r="AD201" s="419"/>
      <c r="AE201" s="189"/>
      <c r="AF201" s="138"/>
      <c r="AG201" s="50"/>
      <c r="AH201" s="107" t="e">
        <f t="shared" si="40"/>
        <v>#DIV/0!</v>
      </c>
      <c r="AI201" s="129"/>
      <c r="AJ201" s="58"/>
      <c r="AK201" s="58"/>
      <c r="AL201" s="58"/>
      <c r="AM201" s="131"/>
      <c r="AN201" s="111"/>
      <c r="AO201" s="58"/>
      <c r="AP201" s="58"/>
      <c r="AQ201" s="58"/>
      <c r="AR201" s="78"/>
      <c r="AS201" s="58"/>
      <c r="AT201" s="58"/>
      <c r="AU201" s="58"/>
      <c r="AV201" s="58"/>
      <c r="AW201" s="58"/>
      <c r="AX201" s="58"/>
      <c r="AY201" s="58"/>
      <c r="AZ201" s="58"/>
      <c r="BA201" s="58"/>
      <c r="BB201" s="58"/>
      <c r="BC201" s="58"/>
      <c r="BD201" s="58"/>
      <c r="BE201" s="58"/>
      <c r="BF201" s="58"/>
      <c r="BG201" s="58"/>
      <c r="BH201" s="58"/>
      <c r="BI201" s="58"/>
      <c r="BJ201" s="58"/>
      <c r="BK201" s="58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7"/>
      <c r="BX201" s="37"/>
      <c r="BY201" s="37"/>
      <c r="BZ201" s="37"/>
      <c r="CA201" s="37"/>
      <c r="CB201" s="37"/>
      <c r="CC201" s="37"/>
      <c r="CD201" s="37"/>
      <c r="CE201" s="37"/>
      <c r="CF201" s="37"/>
      <c r="CG201" s="37"/>
      <c r="CH201" s="37"/>
    </row>
    <row r="202" spans="2:147" ht="8.1" customHeight="1" x14ac:dyDescent="0.2">
      <c r="C202" s="229"/>
      <c r="D202" s="85"/>
      <c r="E202" s="404"/>
      <c r="F202" s="405"/>
      <c r="G202" s="405"/>
      <c r="H202" s="405"/>
      <c r="I202" s="405"/>
      <c r="J202" s="405"/>
      <c r="K202" s="405"/>
      <c r="L202" s="20"/>
      <c r="M202" s="20"/>
      <c r="N202" s="20"/>
      <c r="O202" s="20"/>
      <c r="P202" s="20"/>
      <c r="Q202" s="20"/>
      <c r="R202" s="85"/>
      <c r="S202" s="85"/>
      <c r="T202" s="85"/>
      <c r="U202" s="85"/>
      <c r="V202" s="222"/>
      <c r="W202" s="20"/>
      <c r="X202" s="20"/>
      <c r="Y202" s="222"/>
      <c r="Z202" s="222"/>
      <c r="AA202" s="222"/>
      <c r="AB202" s="222"/>
      <c r="AC202" s="20"/>
      <c r="AD202" s="20"/>
      <c r="AE202" s="189"/>
      <c r="AF202" s="138"/>
      <c r="AH202" s="107" t="e">
        <f t="shared" si="40"/>
        <v>#DIV/0!</v>
      </c>
      <c r="AI202" s="128"/>
      <c r="AM202" s="112"/>
    </row>
    <row r="203" spans="2:147" s="3" customFormat="1" ht="20.100000000000001" customHeight="1" x14ac:dyDescent="0.2">
      <c r="B203" s="30"/>
      <c r="C203" s="230"/>
      <c r="D203" s="356" t="str">
        <f>IF(E36&gt;0,E36,"")</f>
        <v/>
      </c>
      <c r="E203" s="356"/>
      <c r="F203" s="356"/>
      <c r="G203" s="356"/>
      <c r="H203" s="356"/>
      <c r="I203" s="356"/>
      <c r="J203" s="356"/>
      <c r="K203" s="356"/>
      <c r="L203" s="356"/>
      <c r="M203" s="356"/>
      <c r="N203" s="356"/>
      <c r="O203" s="13"/>
      <c r="P203" s="13"/>
      <c r="Q203" s="13"/>
      <c r="R203" s="96">
        <f>IF(I36="Delno zaposlen z variabilnim %",SUMIF($H$54:$H$133,E36,$I$54:$I$133),V36*(MES_FOND_HR-NEREF-REF)+SUMIF($H$54:$H$133,E36,$I$54:$I$133))</f>
        <v>0</v>
      </c>
      <c r="S203" s="168"/>
      <c r="T203" s="168"/>
      <c r="U203" s="168"/>
      <c r="V203" s="418">
        <f>IFERROR(IF(I36="Delno zaposlen s fiksnim %",skupaj*$V$36+DODNAD7,IF(AND(I36="Delno zaposlen z variabilnim %",Q36="Mesečna urna postavka"),(REDNE_PRHR_7+((REDNE_PRHR_7*(BOL+REF))/(MES_FOND_HR-BOL-REF)))*HR_POSTAVKA+DODNAD7,LETNA_HR_POSTAVKA*PR_HR7)),0)</f>
        <v>0</v>
      </c>
      <c r="W203" s="419"/>
      <c r="X203" s="419"/>
      <c r="Y203" s="419"/>
      <c r="Z203" s="419"/>
      <c r="AA203" s="419"/>
      <c r="AB203" s="419"/>
      <c r="AC203" s="419"/>
      <c r="AD203" s="419"/>
      <c r="AE203" s="189"/>
      <c r="AF203" s="138"/>
      <c r="AG203" s="50"/>
      <c r="AH203" s="107" t="e">
        <f t="shared" si="40"/>
        <v>#DIV/0!</v>
      </c>
      <c r="AI203" s="129"/>
      <c r="AJ203" s="58"/>
      <c r="AK203" s="58"/>
      <c r="AL203" s="58"/>
      <c r="AM203" s="131"/>
      <c r="AN203" s="111"/>
      <c r="AO203" s="58"/>
      <c r="AP203" s="58"/>
      <c r="AQ203" s="58"/>
      <c r="AR203" s="78"/>
      <c r="AS203" s="58"/>
      <c r="AT203" s="58"/>
      <c r="AU203" s="58"/>
      <c r="AV203" s="58"/>
      <c r="AW203" s="58"/>
      <c r="AX203" s="58"/>
      <c r="AY203" s="58"/>
      <c r="AZ203" s="58"/>
      <c r="BA203" s="58"/>
      <c r="BB203" s="58"/>
      <c r="BC203" s="58"/>
      <c r="BD203" s="58"/>
      <c r="BE203" s="58"/>
      <c r="BF203" s="58"/>
      <c r="BG203" s="58"/>
      <c r="BH203" s="58"/>
      <c r="BI203" s="58"/>
      <c r="BJ203" s="58"/>
      <c r="BK203" s="58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  <c r="CA203" s="37"/>
      <c r="CB203" s="37"/>
      <c r="CC203" s="37"/>
      <c r="CD203" s="37"/>
      <c r="CE203" s="37"/>
      <c r="CF203" s="37"/>
      <c r="CG203" s="37"/>
      <c r="CH203" s="37"/>
    </row>
    <row r="204" spans="2:147" ht="8.1" customHeight="1" x14ac:dyDescent="0.2">
      <c r="C204" s="229"/>
      <c r="D204" s="85"/>
      <c r="E204" s="404"/>
      <c r="F204" s="405"/>
      <c r="G204" s="405"/>
      <c r="H204" s="405"/>
      <c r="I204" s="405"/>
      <c r="J204" s="405"/>
      <c r="K204" s="405"/>
      <c r="L204" s="20"/>
      <c r="M204" s="20"/>
      <c r="N204" s="20"/>
      <c r="O204" s="20"/>
      <c r="P204" s="20"/>
      <c r="Q204" s="20"/>
      <c r="R204" s="85"/>
      <c r="S204" s="85"/>
      <c r="T204" s="85"/>
      <c r="U204" s="85"/>
      <c r="V204" s="222"/>
      <c r="W204" s="20"/>
      <c r="X204" s="20"/>
      <c r="Y204" s="222"/>
      <c r="Z204" s="222"/>
      <c r="AA204" s="222"/>
      <c r="AB204" s="222"/>
      <c r="AC204" s="20"/>
      <c r="AD204" s="20"/>
      <c r="AE204" s="189"/>
      <c r="AF204" s="138"/>
      <c r="AH204" s="107" t="e">
        <f t="shared" si="40"/>
        <v>#DIV/0!</v>
      </c>
      <c r="AI204" s="128"/>
      <c r="AM204" s="112"/>
    </row>
    <row r="205" spans="2:147" s="3" customFormat="1" ht="20.100000000000001" customHeight="1" x14ac:dyDescent="0.2">
      <c r="B205" s="30"/>
      <c r="C205" s="230"/>
      <c r="D205" s="356" t="str">
        <f>IF(E37&gt;0,E37,"")</f>
        <v/>
      </c>
      <c r="E205" s="356"/>
      <c r="F205" s="356"/>
      <c r="G205" s="356"/>
      <c r="H205" s="356"/>
      <c r="I205" s="356"/>
      <c r="J205" s="356"/>
      <c r="K205" s="356"/>
      <c r="L205" s="356"/>
      <c r="M205" s="356"/>
      <c r="N205" s="356"/>
      <c r="O205" s="13"/>
      <c r="P205" s="13"/>
      <c r="Q205" s="13"/>
      <c r="R205" s="96">
        <f>IF(I37="Delno zaposlen z variabilnim %",SUMIF($H$54:$H$133,E37,$I$54:$I$133),V37*(MES_FOND_HR-NEREF-REF)+SUMIF($H$54:$H$133,E37,$I$54:$I$133))</f>
        <v>0</v>
      </c>
      <c r="S205" s="168"/>
      <c r="T205" s="168"/>
      <c r="U205" s="168"/>
      <c r="V205" s="418">
        <f>IFERROR(IF(I37="Delno zaposlen s fiksnim %",skupaj*$V$37++DODNAD8,IF(AND(I37="Delno zaposlen z variabilnim %",Q37="Mesečna urna postavka"),((REDNE_PRHR_8+((REDNE_PRHR_8*(BOL+REF))/(MES_FOND_HR-BOL-REF)))*HR_POSTAVKA+DODNAD8),LETNA_HR_POSTAVKA*PR_HR8)),0)</f>
        <v>0</v>
      </c>
      <c r="W205" s="419"/>
      <c r="X205" s="419"/>
      <c r="Y205" s="419"/>
      <c r="Z205" s="419"/>
      <c r="AA205" s="419"/>
      <c r="AB205" s="419"/>
      <c r="AC205" s="419"/>
      <c r="AD205" s="419"/>
      <c r="AE205" s="189"/>
      <c r="AF205" s="138"/>
      <c r="AG205" s="50"/>
      <c r="AH205" s="107" t="e">
        <f t="shared" si="40"/>
        <v>#DIV/0!</v>
      </c>
      <c r="AI205" s="129"/>
      <c r="AJ205" s="58"/>
      <c r="AK205" s="58"/>
      <c r="AL205" s="58"/>
      <c r="AM205" s="131"/>
      <c r="AN205" s="111"/>
      <c r="AO205" s="58"/>
      <c r="AP205" s="58"/>
      <c r="AQ205" s="58"/>
      <c r="AR205" s="78"/>
      <c r="AS205" s="58"/>
      <c r="AT205" s="58"/>
      <c r="AU205" s="58"/>
      <c r="AV205" s="58"/>
      <c r="AW205" s="58"/>
      <c r="AX205" s="58"/>
      <c r="AY205" s="58"/>
      <c r="AZ205" s="58"/>
      <c r="BA205" s="58"/>
      <c r="BB205" s="58"/>
      <c r="BC205" s="58"/>
      <c r="BD205" s="58"/>
      <c r="BE205" s="58"/>
      <c r="BF205" s="58"/>
      <c r="BG205" s="58"/>
      <c r="BH205" s="58"/>
      <c r="BI205" s="58"/>
      <c r="BJ205" s="58"/>
      <c r="BK205" s="58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  <c r="CA205" s="37"/>
      <c r="CB205" s="37"/>
      <c r="CC205" s="37"/>
      <c r="CD205" s="37"/>
      <c r="CE205" s="37"/>
      <c r="CF205" s="37"/>
      <c r="CG205" s="37"/>
      <c r="CH205" s="37"/>
    </row>
    <row r="206" spans="2:147" ht="8.1" customHeight="1" x14ac:dyDescent="0.2">
      <c r="C206" s="229"/>
      <c r="D206" s="85"/>
      <c r="E206" s="404"/>
      <c r="F206" s="405"/>
      <c r="G206" s="405"/>
      <c r="H206" s="405"/>
      <c r="I206" s="405"/>
      <c r="J206" s="405"/>
      <c r="K206" s="405"/>
      <c r="L206" s="20"/>
      <c r="M206" s="20"/>
      <c r="N206" s="20"/>
      <c r="O206" s="20"/>
      <c r="P206" s="20"/>
      <c r="Q206" s="20"/>
      <c r="R206" s="85"/>
      <c r="S206" s="85"/>
      <c r="T206" s="85"/>
      <c r="U206" s="85"/>
      <c r="V206" s="222"/>
      <c r="W206" s="168"/>
      <c r="X206" s="20"/>
      <c r="Y206" s="222"/>
      <c r="Z206" s="222"/>
      <c r="AA206" s="222"/>
      <c r="AB206" s="222"/>
      <c r="AC206" s="20"/>
      <c r="AD206" s="20"/>
      <c r="AE206" s="189"/>
      <c r="AF206" s="138"/>
      <c r="AH206" s="107" t="e">
        <f t="shared" si="40"/>
        <v>#DIV/0!</v>
      </c>
      <c r="AI206" s="128"/>
      <c r="AM206" s="112"/>
    </row>
    <row r="207" spans="2:147" s="3" customFormat="1" ht="20.100000000000001" customHeight="1" x14ac:dyDescent="0.2">
      <c r="B207" s="30"/>
      <c r="C207" s="230"/>
      <c r="D207" s="356" t="str">
        <f>IF(E38&gt;0,E38,"")</f>
        <v/>
      </c>
      <c r="E207" s="356"/>
      <c r="F207" s="356"/>
      <c r="G207" s="356"/>
      <c r="H207" s="356"/>
      <c r="I207" s="356"/>
      <c r="J207" s="356"/>
      <c r="K207" s="356"/>
      <c r="L207" s="356"/>
      <c r="M207" s="356"/>
      <c r="N207" s="356"/>
      <c r="O207" s="13"/>
      <c r="P207" s="13"/>
      <c r="Q207" s="13"/>
      <c r="R207" s="96">
        <f>IF(I38="Delno zaposlen z variabilnim %",SUMIF($H$54:$H$133,E38,$I$54:$I$133),V38*(MES_FOND_HR-NEREF-REF)+SUMIF($H$54:$H$133,E38,$I$54:$I$133))</f>
        <v>0</v>
      </c>
      <c r="S207" s="168"/>
      <c r="T207" s="168"/>
      <c r="U207" s="168"/>
      <c r="V207" s="418">
        <f>IFERROR(IF(I38="Delno zaposlen s fiksnim %",skupaj*$V$38++DODNAD9,IF(AND(I38="Delno zaposlen z variabilnim %",Q38="Mesečna urna postavka"),(REDNE_PRHR_9+((REDNE_PRHR_9*(BOL+REF))/(MES_FOND_HR-BOL-REF)))*HR_POSTAVKA+DODNAD9,LETNA_HR_POSTAVKA*PR_HR9)),0)</f>
        <v>0</v>
      </c>
      <c r="W207" s="419"/>
      <c r="X207" s="419"/>
      <c r="Y207" s="419"/>
      <c r="Z207" s="419"/>
      <c r="AA207" s="419"/>
      <c r="AB207" s="419"/>
      <c r="AC207" s="419"/>
      <c r="AD207" s="419"/>
      <c r="AE207" s="189"/>
      <c r="AF207" s="138"/>
      <c r="AG207" s="50"/>
      <c r="AH207" s="107" t="e">
        <f t="shared" si="40"/>
        <v>#DIV/0!</v>
      </c>
      <c r="AI207" s="129"/>
      <c r="AJ207" s="58"/>
      <c r="AK207" s="58"/>
      <c r="AL207" s="58"/>
      <c r="AM207" s="131"/>
      <c r="AN207" s="111"/>
      <c r="AO207" s="58"/>
      <c r="AP207" s="58"/>
      <c r="AQ207" s="58"/>
      <c r="AR207" s="78"/>
      <c r="AS207" s="58"/>
      <c r="AT207" s="58"/>
      <c r="AU207" s="58"/>
      <c r="AV207" s="58"/>
      <c r="AW207" s="58"/>
      <c r="AX207" s="58"/>
      <c r="AY207" s="58"/>
      <c r="AZ207" s="58"/>
      <c r="BA207" s="58"/>
      <c r="BB207" s="58"/>
      <c r="BC207" s="58"/>
      <c r="BD207" s="58"/>
      <c r="BE207" s="58"/>
      <c r="BF207" s="58"/>
      <c r="BG207" s="58"/>
      <c r="BH207" s="58"/>
      <c r="BI207" s="58"/>
      <c r="BJ207" s="58"/>
      <c r="BK207" s="58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7"/>
      <c r="CA207" s="37"/>
      <c r="CB207" s="37"/>
      <c r="CC207" s="37"/>
      <c r="CD207" s="37"/>
      <c r="CE207" s="37"/>
      <c r="CF207" s="37"/>
      <c r="CG207" s="37"/>
      <c r="CH207" s="37"/>
    </row>
    <row r="208" spans="2:147" ht="8.1" customHeight="1" x14ac:dyDescent="0.2">
      <c r="C208" s="229"/>
      <c r="D208" s="85"/>
      <c r="E208" s="404"/>
      <c r="F208" s="405"/>
      <c r="G208" s="405"/>
      <c r="H208" s="405"/>
      <c r="I208" s="405"/>
      <c r="J208" s="405"/>
      <c r="K208" s="405"/>
      <c r="L208" s="20"/>
      <c r="M208" s="20"/>
      <c r="N208" s="20"/>
      <c r="O208" s="20"/>
      <c r="P208" s="20"/>
      <c r="Q208" s="20"/>
      <c r="R208" s="85"/>
      <c r="S208" s="85"/>
      <c r="T208" s="85"/>
      <c r="U208" s="85"/>
      <c r="V208" s="222"/>
      <c r="W208" s="168"/>
      <c r="X208" s="20"/>
      <c r="Y208" s="222"/>
      <c r="Z208" s="222"/>
      <c r="AA208" s="222"/>
      <c r="AB208" s="222"/>
      <c r="AC208" s="20"/>
      <c r="AD208" s="20"/>
      <c r="AE208" s="189"/>
      <c r="AF208" s="138"/>
      <c r="AH208" s="107" t="e">
        <f t="shared" si="40"/>
        <v>#DIV/0!</v>
      </c>
      <c r="AI208" s="128"/>
      <c r="AM208" s="112"/>
    </row>
    <row r="209" spans="2:86" s="3" customFormat="1" ht="20.100000000000001" customHeight="1" x14ac:dyDescent="0.2">
      <c r="B209" s="30"/>
      <c r="C209" s="230"/>
      <c r="D209" s="356" t="str">
        <f>IF(E39&gt;0,E39,"")</f>
        <v/>
      </c>
      <c r="E209" s="356"/>
      <c r="F209" s="356"/>
      <c r="G209" s="356"/>
      <c r="H209" s="356"/>
      <c r="I209" s="356"/>
      <c r="J209" s="356"/>
      <c r="K209" s="356"/>
      <c r="L209" s="356"/>
      <c r="M209" s="356"/>
      <c r="N209" s="356"/>
      <c r="O209" s="13"/>
      <c r="P209" s="13"/>
      <c r="Q209" s="13"/>
      <c r="R209" s="96">
        <f>IF(I39="Delno zaposlen z variabilnim %",SUMIF($H$54:$H$133,E39,$I$54:$I$133),V39*(MES_FOND_HR-NEREF-REF)+SUMIF($H$54:$H$133,E39,$I$54:$I$133))</f>
        <v>0</v>
      </c>
      <c r="S209" s="168"/>
      <c r="T209" s="168"/>
      <c r="U209" s="168"/>
      <c r="V209" s="418">
        <f>IFERROR(IF(I39="Delno zaposlen s fiksnim %",skupaj*$V$39+DODNAD10,IF(AND(I39="Delno zaposlen z variabilnim %",Q39="Mesečna urna postavka"),((REDNE_PRHR_10+((REDNE_PRHR_10*(BOL+REF))/(MES_FOND_HR-BOL-REF)))*HR_POSTAVKA+DODNAD10),LETNA_HR_POSTAVKA*PR_HR10)),0)</f>
        <v>0</v>
      </c>
      <c r="W209" s="419"/>
      <c r="X209" s="419"/>
      <c r="Y209" s="419"/>
      <c r="Z209" s="419"/>
      <c r="AA209" s="419"/>
      <c r="AB209" s="419"/>
      <c r="AC209" s="419"/>
      <c r="AD209" s="419"/>
      <c r="AE209" s="189"/>
      <c r="AF209" s="138"/>
      <c r="AG209" s="50"/>
      <c r="AH209" s="107" t="e">
        <f t="shared" si="40"/>
        <v>#DIV/0!</v>
      </c>
      <c r="AI209" s="129"/>
      <c r="AJ209" s="58"/>
      <c r="AK209" s="58"/>
      <c r="AL209" s="58"/>
      <c r="AM209" s="131"/>
      <c r="AN209" s="111"/>
      <c r="AO209" s="58"/>
      <c r="AP209" s="58"/>
      <c r="AQ209" s="58"/>
      <c r="AR209" s="78"/>
      <c r="AS209" s="58"/>
      <c r="AT209" s="58"/>
      <c r="AU209" s="58"/>
      <c r="AV209" s="58"/>
      <c r="AW209" s="58"/>
      <c r="AX209" s="58"/>
      <c r="AY209" s="58"/>
      <c r="AZ209" s="58"/>
      <c r="BA209" s="58"/>
      <c r="BB209" s="58"/>
      <c r="BC209" s="58"/>
      <c r="BD209" s="58"/>
      <c r="BE209" s="58"/>
      <c r="BF209" s="58"/>
      <c r="BG209" s="58"/>
      <c r="BH209" s="58"/>
      <c r="BI209" s="58"/>
      <c r="BJ209" s="58"/>
      <c r="BK209" s="58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7"/>
      <c r="CA209" s="37"/>
      <c r="CB209" s="37"/>
      <c r="CC209" s="37"/>
      <c r="CD209" s="37"/>
      <c r="CE209" s="37"/>
      <c r="CF209" s="37"/>
      <c r="CG209" s="37"/>
      <c r="CH209" s="37"/>
    </row>
    <row r="210" spans="2:86" ht="8.1" customHeight="1" x14ac:dyDescent="0.2">
      <c r="C210" s="229"/>
      <c r="D210" s="85"/>
      <c r="E210" s="404"/>
      <c r="F210" s="405"/>
      <c r="G210" s="405"/>
      <c r="H210" s="405"/>
      <c r="I210" s="405"/>
      <c r="J210" s="405"/>
      <c r="K210" s="405"/>
      <c r="L210" s="20"/>
      <c r="M210" s="20"/>
      <c r="N210" s="20"/>
      <c r="O210" s="20"/>
      <c r="P210" s="20"/>
      <c r="Q210" s="20"/>
      <c r="R210" s="85"/>
      <c r="S210" s="85"/>
      <c r="T210" s="85"/>
      <c r="U210" s="85"/>
      <c r="V210" s="222"/>
      <c r="W210" s="20"/>
      <c r="X210" s="20"/>
      <c r="Y210" s="222"/>
      <c r="Z210" s="222"/>
      <c r="AA210" s="222"/>
      <c r="AB210" s="222"/>
      <c r="AC210" s="20"/>
      <c r="AD210" s="20"/>
      <c r="AE210" s="189"/>
      <c r="AF210" s="138"/>
      <c r="AH210" s="107" t="e">
        <f t="shared" si="40"/>
        <v>#DIV/0!</v>
      </c>
      <c r="AI210" s="132"/>
      <c r="AM210" s="112"/>
    </row>
    <row r="211" spans="2:86" s="3" customFormat="1" ht="20.100000000000001" customHeight="1" x14ac:dyDescent="0.2">
      <c r="B211" s="30"/>
      <c r="C211" s="230"/>
      <c r="D211" s="356" t="str">
        <f>IF(E40&gt;0,E40,"")</f>
        <v/>
      </c>
      <c r="E211" s="356"/>
      <c r="F211" s="356"/>
      <c r="G211" s="356"/>
      <c r="H211" s="356"/>
      <c r="I211" s="356"/>
      <c r="J211" s="356"/>
      <c r="K211" s="356"/>
      <c r="L211" s="356"/>
      <c r="M211" s="356"/>
      <c r="N211" s="356"/>
      <c r="O211" s="13"/>
      <c r="P211" s="13"/>
      <c r="Q211" s="13"/>
      <c r="R211" s="96">
        <f>IF(I40="Delno zaposlen z variabilnim %",SUMIF($H$54:$H$133,E40,$I$54:$I$133),V40*(MES_FOND_HR-NEREF-REF)+SUMIF($H$54:$H$133,E40,$I$54:$I$133))</f>
        <v>0</v>
      </c>
      <c r="S211" s="168"/>
      <c r="T211" s="168"/>
      <c r="U211" s="168"/>
      <c r="V211" s="418">
        <f>IFERROR(IF(I40="Delno zaposlen s fiksnim %",skupaj*$V$40+DODNAD11,IF(AND(I40="Delno zaposlen z variabilnim %",Q40="Mesečna urna postavka"),((REDNE_PRHR_11+((REDNE_PRHR_11*(BOL+REF))/(MES_FOND_HR-BOL-REF)))*HR_POSTAVKA+DODNAD11),LETNA_HR_POSTAVKA*PR_HR11)),0)</f>
        <v>0</v>
      </c>
      <c r="W211" s="419"/>
      <c r="X211" s="419"/>
      <c r="Y211" s="419"/>
      <c r="Z211" s="419"/>
      <c r="AA211" s="419"/>
      <c r="AB211" s="419"/>
      <c r="AC211" s="419"/>
      <c r="AD211" s="419"/>
      <c r="AE211" s="189"/>
      <c r="AF211" s="138"/>
      <c r="AG211" s="50"/>
      <c r="AH211" s="107" t="e">
        <f t="shared" si="40"/>
        <v>#DIV/0!</v>
      </c>
      <c r="AI211" s="129"/>
      <c r="AJ211" s="58"/>
      <c r="AK211" s="58"/>
      <c r="AL211" s="58"/>
      <c r="AM211" s="131"/>
      <c r="AN211" s="111"/>
      <c r="AO211" s="58"/>
      <c r="AP211" s="58"/>
      <c r="AQ211" s="58"/>
      <c r="AR211" s="78"/>
      <c r="AS211" s="58"/>
      <c r="AT211" s="58"/>
      <c r="AU211" s="58"/>
      <c r="AV211" s="58"/>
      <c r="AW211" s="58"/>
      <c r="AX211" s="58"/>
      <c r="AY211" s="58"/>
      <c r="AZ211" s="58"/>
      <c r="BA211" s="58"/>
      <c r="BB211" s="58"/>
      <c r="BC211" s="58"/>
      <c r="BD211" s="58"/>
      <c r="BE211" s="58"/>
      <c r="BF211" s="58"/>
      <c r="BG211" s="58"/>
      <c r="BH211" s="58"/>
      <c r="BI211" s="58"/>
      <c r="BJ211" s="58"/>
      <c r="BK211" s="58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  <c r="CA211" s="37"/>
      <c r="CB211" s="37"/>
      <c r="CC211" s="37"/>
      <c r="CD211" s="37"/>
      <c r="CE211" s="37"/>
      <c r="CF211" s="37"/>
      <c r="CG211" s="37"/>
      <c r="CH211" s="37"/>
    </row>
    <row r="212" spans="2:86" ht="8.1" customHeight="1" x14ac:dyDescent="0.2">
      <c r="C212" s="229"/>
      <c r="D212" s="85"/>
      <c r="E212" s="404"/>
      <c r="F212" s="405"/>
      <c r="G212" s="405"/>
      <c r="H212" s="405"/>
      <c r="I212" s="405"/>
      <c r="J212" s="405"/>
      <c r="K212" s="405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22"/>
      <c r="W212" s="168"/>
      <c r="X212" s="20"/>
      <c r="Y212" s="222"/>
      <c r="Z212" s="222"/>
      <c r="AA212" s="222"/>
      <c r="AB212" s="222"/>
      <c r="AC212" s="20"/>
      <c r="AD212" s="20"/>
      <c r="AE212" s="189"/>
      <c r="AF212" s="138"/>
      <c r="AH212" s="107" t="e">
        <f t="shared" si="40"/>
        <v>#DIV/0!</v>
      </c>
      <c r="AI212" s="128"/>
      <c r="AM212" s="112"/>
    </row>
    <row r="213" spans="2:86" s="3" customFormat="1" ht="20.100000000000001" customHeight="1" x14ac:dyDescent="0.2">
      <c r="B213" s="30"/>
      <c r="C213" s="230"/>
      <c r="D213" s="356" t="str">
        <f>IF(E41&gt;0,E41,"")</f>
        <v/>
      </c>
      <c r="E213" s="356"/>
      <c r="F213" s="356"/>
      <c r="G213" s="356"/>
      <c r="H213" s="356"/>
      <c r="I213" s="356"/>
      <c r="J213" s="356"/>
      <c r="K213" s="356"/>
      <c r="L213" s="356"/>
      <c r="M213" s="356"/>
      <c r="N213" s="356"/>
      <c r="O213" s="13"/>
      <c r="P213" s="13"/>
      <c r="Q213" s="13"/>
      <c r="R213" s="96">
        <f>IF(I41="Delno zaposlen z variabilnim %",SUMIF($H$54:$H$133,E41,$I$54:$I$133),V41*(MES_FOND_HR-NEREF-REF)+SUMIF($H$54:$H$133,E41,$I$54:$I$133))</f>
        <v>0</v>
      </c>
      <c r="S213" s="168"/>
      <c r="T213" s="168"/>
      <c r="U213" s="168"/>
      <c r="V213" s="418">
        <f>IFERROR(IF(I41="Delno zaposlen s fiksnim %",skupaj*$V$41+DODNAD12,IF(AND(I41="Delno zaposlen z variabilnim %",Q41="Mesečna urna postavka"),((REDNE_PRHR_12+((REDNE_PRHR_12*(BOL+REF))/(MES_FOND_HR-BOL-REF)))*HR_POSTAVKA+DODNAD12),LETNA_HR_POSTAVKA*PR_HR12)),0)</f>
        <v>0</v>
      </c>
      <c r="W213" s="419"/>
      <c r="X213" s="419"/>
      <c r="Y213" s="419"/>
      <c r="Z213" s="419"/>
      <c r="AA213" s="419"/>
      <c r="AB213" s="419"/>
      <c r="AC213" s="419"/>
      <c r="AD213" s="419"/>
      <c r="AE213" s="189"/>
      <c r="AF213" s="138"/>
      <c r="AG213" s="50"/>
      <c r="AH213" s="107" t="e">
        <f t="shared" si="40"/>
        <v>#DIV/0!</v>
      </c>
      <c r="AI213" s="129"/>
      <c r="AJ213" s="58"/>
      <c r="AK213" s="58"/>
      <c r="AL213" s="58"/>
      <c r="AM213" s="131"/>
      <c r="AN213" s="111"/>
      <c r="AO213" s="58"/>
      <c r="AP213" s="58"/>
      <c r="AQ213" s="58"/>
      <c r="AR213" s="78"/>
      <c r="AS213" s="58"/>
      <c r="AT213" s="58"/>
      <c r="AU213" s="58"/>
      <c r="AV213" s="58"/>
      <c r="AW213" s="58"/>
      <c r="AX213" s="58"/>
      <c r="AY213" s="58"/>
      <c r="AZ213" s="58"/>
      <c r="BA213" s="58"/>
      <c r="BB213" s="58"/>
      <c r="BC213" s="58"/>
      <c r="BD213" s="58"/>
      <c r="BE213" s="58"/>
      <c r="BF213" s="58"/>
      <c r="BG213" s="58"/>
      <c r="BH213" s="58"/>
      <c r="BI213" s="58"/>
      <c r="BJ213" s="58"/>
      <c r="BK213" s="58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  <c r="CA213" s="37"/>
      <c r="CB213" s="37"/>
      <c r="CC213" s="37"/>
      <c r="CD213" s="37"/>
      <c r="CE213" s="37"/>
      <c r="CF213" s="37"/>
      <c r="CG213" s="37"/>
      <c r="CH213" s="37"/>
    </row>
    <row r="214" spans="2:86" ht="8.1" customHeight="1" x14ac:dyDescent="0.2">
      <c r="C214" s="229"/>
      <c r="D214" s="85"/>
      <c r="E214" s="404"/>
      <c r="F214" s="405"/>
      <c r="G214" s="405"/>
      <c r="H214" s="405"/>
      <c r="I214" s="405"/>
      <c r="J214" s="405"/>
      <c r="K214" s="405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22"/>
      <c r="W214" s="168"/>
      <c r="X214" s="20"/>
      <c r="Y214" s="222"/>
      <c r="Z214" s="222"/>
      <c r="AA214" s="222"/>
      <c r="AB214" s="222"/>
      <c r="AC214" s="20"/>
      <c r="AD214" s="20"/>
      <c r="AE214" s="189"/>
      <c r="AF214" s="138"/>
      <c r="AH214" s="107" t="e">
        <f t="shared" si="40"/>
        <v>#DIV/0!</v>
      </c>
      <c r="AI214" s="128"/>
      <c r="AM214" s="112"/>
    </row>
    <row r="215" spans="2:86" s="3" customFormat="1" ht="20.100000000000001" customHeight="1" x14ac:dyDescent="0.2">
      <c r="B215" s="30"/>
      <c r="C215" s="230"/>
      <c r="D215" s="356" t="str">
        <f>IF(E42&gt;0,E42,"")</f>
        <v/>
      </c>
      <c r="E215" s="356"/>
      <c r="F215" s="356"/>
      <c r="G215" s="356"/>
      <c r="H215" s="356"/>
      <c r="I215" s="356"/>
      <c r="J215" s="356"/>
      <c r="K215" s="356"/>
      <c r="L215" s="356"/>
      <c r="M215" s="356"/>
      <c r="N215" s="356"/>
      <c r="O215" s="13"/>
      <c r="P215" s="13"/>
      <c r="Q215" s="13"/>
      <c r="R215" s="96">
        <f>IF(I42="Delno zaposlen z variabilnim %",SUMIF($H$54:$H$133,E42,$I$54:$I$133),V42*(MES_FOND_HR-NEREF-REF)+SUMIF($H$54:$H$133,E42,$I$54:$I$133))</f>
        <v>0</v>
      </c>
      <c r="S215" s="168"/>
      <c r="T215" s="168"/>
      <c r="U215" s="168"/>
      <c r="V215" s="418">
        <f>IFERROR(IF(I42="Delno zaposlen s fiksnim %",skupaj*$V$42+DODNAD13,IF(AND(I42="Delno zaposlen z variabilnim %",Q42="Mesečna urna postavka"),(REDNE_PRHR_13+((REDNE_PRHR_13*(BOL+REF))/(MES_FOND_HR-BOL-REF)))*HR_POSTAVKA+DODNAD13,LETNA_HR_POSTAVKA*PR_HR13)),0)</f>
        <v>0</v>
      </c>
      <c r="W215" s="419"/>
      <c r="X215" s="419"/>
      <c r="Y215" s="419"/>
      <c r="Z215" s="419"/>
      <c r="AA215" s="419"/>
      <c r="AB215" s="419"/>
      <c r="AC215" s="419"/>
      <c r="AD215" s="419"/>
      <c r="AE215" s="189"/>
      <c r="AF215" s="138"/>
      <c r="AG215" s="50"/>
      <c r="AH215" s="107" t="e">
        <f t="shared" si="40"/>
        <v>#DIV/0!</v>
      </c>
      <c r="AI215" s="129"/>
      <c r="AJ215" s="58"/>
      <c r="AK215" s="58"/>
      <c r="AL215" s="58"/>
      <c r="AM215" s="131"/>
      <c r="AN215" s="111"/>
      <c r="AO215" s="58"/>
      <c r="AP215" s="58"/>
      <c r="AQ215" s="58"/>
      <c r="AR215" s="78"/>
      <c r="AS215" s="58"/>
      <c r="AT215" s="58"/>
      <c r="AU215" s="58"/>
      <c r="AV215" s="58"/>
      <c r="AW215" s="58"/>
      <c r="AX215" s="58"/>
      <c r="AY215" s="58"/>
      <c r="AZ215" s="58"/>
      <c r="BA215" s="58"/>
      <c r="BB215" s="58"/>
      <c r="BC215" s="58"/>
      <c r="BD215" s="58"/>
      <c r="BE215" s="58"/>
      <c r="BF215" s="58"/>
      <c r="BG215" s="58"/>
      <c r="BH215" s="58"/>
      <c r="BI215" s="58"/>
      <c r="BJ215" s="58"/>
      <c r="BK215" s="58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  <c r="CA215" s="37"/>
      <c r="CB215" s="37"/>
      <c r="CC215" s="37"/>
      <c r="CD215" s="37"/>
      <c r="CE215" s="37"/>
      <c r="CF215" s="37"/>
      <c r="CG215" s="37"/>
      <c r="CH215" s="37"/>
    </row>
    <row r="216" spans="2:86" ht="8.1" customHeight="1" x14ac:dyDescent="0.2">
      <c r="C216" s="229"/>
      <c r="D216" s="85"/>
      <c r="E216" s="404"/>
      <c r="F216" s="405"/>
      <c r="G216" s="405"/>
      <c r="H216" s="405"/>
      <c r="I216" s="405"/>
      <c r="J216" s="405"/>
      <c r="K216" s="405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22"/>
      <c r="W216" s="168"/>
      <c r="X216" s="20"/>
      <c r="Y216" s="222"/>
      <c r="Z216" s="222"/>
      <c r="AA216" s="222"/>
      <c r="AB216" s="222"/>
      <c r="AC216" s="20"/>
      <c r="AD216" s="20"/>
      <c r="AE216" s="189"/>
      <c r="AF216" s="138"/>
      <c r="AH216" s="107" t="e">
        <f t="shared" si="40"/>
        <v>#DIV/0!</v>
      </c>
      <c r="AI216" s="128"/>
      <c r="AM216" s="112"/>
    </row>
    <row r="217" spans="2:86" s="3" customFormat="1" ht="20.100000000000001" customHeight="1" x14ac:dyDescent="0.2">
      <c r="B217" s="30"/>
      <c r="C217" s="230"/>
      <c r="D217" s="356" t="str">
        <f>IF(E43&gt;0,E43,"")</f>
        <v/>
      </c>
      <c r="E217" s="356"/>
      <c r="F217" s="356"/>
      <c r="G217" s="356"/>
      <c r="H217" s="356"/>
      <c r="I217" s="356"/>
      <c r="J217" s="356"/>
      <c r="K217" s="356"/>
      <c r="L217" s="356"/>
      <c r="M217" s="356"/>
      <c r="N217" s="356"/>
      <c r="O217" s="13"/>
      <c r="P217" s="13"/>
      <c r="Q217" s="13"/>
      <c r="R217" s="96">
        <f>IF(I43="Delno zaposlen z variabilnim %",SUMIF($H$54:$H$133,E43,$I$54:$I$133),V43*(MES_FOND_HR-NEREF-REF)+SUMIF($H$54:$H$133,E43,$I$54:$I$133))</f>
        <v>0</v>
      </c>
      <c r="S217" s="168"/>
      <c r="T217" s="168"/>
      <c r="U217" s="168"/>
      <c r="V217" s="418">
        <f>IFERROR(IF(I43="Delno zaposlen s fiksnim %",skupaj*$V$43+DODNAD14,IF(AND(I43="Delno zaposlen z variabilnim %",Q43="Mesečna urna postavka"),(REDNE_PRHR_14+((REDNE_PRHR_14*(BOL+REF))/(MES_FOND_HR-BOL-REF)))*HR_POSTAVKA+DODNAD14,LETNA_HR_POSTAVKA*PR_HR14)),0)</f>
        <v>0</v>
      </c>
      <c r="W217" s="419"/>
      <c r="X217" s="419"/>
      <c r="Y217" s="419"/>
      <c r="Z217" s="419"/>
      <c r="AA217" s="419"/>
      <c r="AB217" s="419"/>
      <c r="AC217" s="419"/>
      <c r="AD217" s="419"/>
      <c r="AE217" s="189"/>
      <c r="AF217" s="138"/>
      <c r="AG217" s="50"/>
      <c r="AH217" s="107" t="e">
        <f t="shared" si="40"/>
        <v>#DIV/0!</v>
      </c>
      <c r="AI217" s="129"/>
      <c r="AJ217" s="58"/>
      <c r="AK217" s="58"/>
      <c r="AL217" s="58"/>
      <c r="AM217" s="131"/>
      <c r="AN217" s="111"/>
      <c r="AO217" s="58"/>
      <c r="AP217" s="58"/>
      <c r="AQ217" s="58"/>
      <c r="AR217" s="78"/>
      <c r="AS217" s="58"/>
      <c r="AT217" s="58"/>
      <c r="AU217" s="58"/>
      <c r="AV217" s="58"/>
      <c r="AW217" s="58"/>
      <c r="AX217" s="58"/>
      <c r="AY217" s="58"/>
      <c r="AZ217" s="58"/>
      <c r="BA217" s="58"/>
      <c r="BB217" s="58"/>
      <c r="BC217" s="58"/>
      <c r="BD217" s="58"/>
      <c r="BE217" s="58"/>
      <c r="BF217" s="58"/>
      <c r="BG217" s="58"/>
      <c r="BH217" s="58"/>
      <c r="BI217" s="58"/>
      <c r="BJ217" s="58"/>
      <c r="BK217" s="58"/>
      <c r="BL217" s="37"/>
      <c r="BM217" s="37"/>
      <c r="BN217" s="37"/>
      <c r="BO217" s="37"/>
      <c r="BP217" s="37"/>
      <c r="BQ217" s="37"/>
      <c r="BR217" s="37"/>
      <c r="BS217" s="37"/>
      <c r="BT217" s="37"/>
      <c r="BU217" s="37"/>
      <c r="BV217" s="37"/>
      <c r="BW217" s="37"/>
      <c r="BX217" s="37"/>
      <c r="BY217" s="37"/>
      <c r="BZ217" s="37"/>
      <c r="CA217" s="37"/>
      <c r="CB217" s="37"/>
      <c r="CC217" s="37"/>
      <c r="CD217" s="37"/>
      <c r="CE217" s="37"/>
      <c r="CF217" s="37"/>
      <c r="CG217" s="37"/>
      <c r="CH217" s="37"/>
    </row>
    <row r="218" spans="2:86" ht="8.1" customHeight="1" x14ac:dyDescent="0.2">
      <c r="C218" s="229"/>
      <c r="D218" s="85"/>
      <c r="E218" s="404"/>
      <c r="F218" s="405"/>
      <c r="G218" s="405"/>
      <c r="H218" s="405"/>
      <c r="I218" s="405"/>
      <c r="J218" s="405"/>
      <c r="K218" s="405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22"/>
      <c r="W218" s="20"/>
      <c r="X218" s="20"/>
      <c r="Y218" s="222"/>
      <c r="Z218" s="222"/>
      <c r="AA218" s="222"/>
      <c r="AB218" s="222"/>
      <c r="AC218" s="20"/>
      <c r="AD218" s="20"/>
      <c r="AE218" s="189"/>
      <c r="AF218" s="138"/>
      <c r="AH218" s="107" t="e">
        <f t="shared" si="40"/>
        <v>#DIV/0!</v>
      </c>
      <c r="AI218" s="128"/>
      <c r="AM218" s="112"/>
    </row>
    <row r="219" spans="2:86" s="3" customFormat="1" ht="20.100000000000001" customHeight="1" x14ac:dyDescent="0.2">
      <c r="B219" s="30"/>
      <c r="C219" s="230"/>
      <c r="D219" s="356" t="str">
        <f>IF(E44&gt;0,E44,"")</f>
        <v/>
      </c>
      <c r="E219" s="356"/>
      <c r="F219" s="356"/>
      <c r="G219" s="356"/>
      <c r="H219" s="356"/>
      <c r="I219" s="356"/>
      <c r="J219" s="356"/>
      <c r="K219" s="356"/>
      <c r="L219" s="356"/>
      <c r="M219" s="356"/>
      <c r="N219" s="356"/>
      <c r="O219" s="13"/>
      <c r="P219" s="13"/>
      <c r="Q219" s="13"/>
      <c r="R219" s="96">
        <f>IF(I44="Delno zaposlen z variabilnim %",SUMIF($H$54:$H$133,E44,$I$54:$I$133),V44*(MES_FOND_HR-NEREF-REF)+SUMIF($H$54:$H$133,E44,$I$54:$I$133))</f>
        <v>0</v>
      </c>
      <c r="S219" s="168"/>
      <c r="T219" s="168"/>
      <c r="U219" s="168"/>
      <c r="V219" s="418">
        <f>IFERROR(IF(I44="Delno zaposlen s fiksnim %",skupaj*$V$44+DODNAD15,IF(AND(I44="Delno zaposlen z variabilnim %",Q44="Mesečna urna postavka"),(REDNE_PRHR_15+((REDNE_PRHR_15*(BOL+REF))/(MES_FOND_HR-BOL-REF)))*HR_POSTAVKA+DODNAD15,LETNA_HR_POSTAVKA*PR_HR15)),0)</f>
        <v>0</v>
      </c>
      <c r="W219" s="419"/>
      <c r="X219" s="419"/>
      <c r="Y219" s="419"/>
      <c r="Z219" s="419"/>
      <c r="AA219" s="419"/>
      <c r="AB219" s="419"/>
      <c r="AC219" s="419"/>
      <c r="AD219" s="419"/>
      <c r="AE219" s="189"/>
      <c r="AF219" s="138"/>
      <c r="AG219" s="50"/>
      <c r="AH219" s="107" t="e">
        <f t="shared" si="40"/>
        <v>#DIV/0!</v>
      </c>
      <c r="AI219" s="129"/>
      <c r="AJ219" s="58"/>
      <c r="AK219" s="58"/>
      <c r="AL219" s="58"/>
      <c r="AM219" s="131"/>
      <c r="AN219" s="111"/>
      <c r="AO219" s="58"/>
      <c r="AP219" s="58"/>
      <c r="AQ219" s="58"/>
      <c r="AR219" s="78"/>
      <c r="AS219" s="58"/>
      <c r="AT219" s="58"/>
      <c r="AU219" s="58"/>
      <c r="AV219" s="58"/>
      <c r="AW219" s="58"/>
      <c r="AX219" s="58"/>
      <c r="AY219" s="58"/>
      <c r="AZ219" s="58"/>
      <c r="BA219" s="58"/>
      <c r="BB219" s="58"/>
      <c r="BC219" s="58"/>
      <c r="BD219" s="58"/>
      <c r="BE219" s="58"/>
      <c r="BF219" s="58"/>
      <c r="BG219" s="58"/>
      <c r="BH219" s="58"/>
      <c r="BI219" s="58"/>
      <c r="BJ219" s="58"/>
      <c r="BK219" s="58"/>
      <c r="BL219" s="37"/>
      <c r="BM219" s="37"/>
      <c r="BN219" s="37"/>
      <c r="BO219" s="37"/>
      <c r="BP219" s="37"/>
      <c r="BQ219" s="37"/>
      <c r="BR219" s="37"/>
      <c r="BS219" s="37"/>
      <c r="BT219" s="37"/>
      <c r="BU219" s="37"/>
      <c r="BV219" s="37"/>
      <c r="BW219" s="37"/>
      <c r="BX219" s="37"/>
      <c r="BY219" s="37"/>
      <c r="BZ219" s="37"/>
      <c r="CA219" s="37"/>
      <c r="CB219" s="37"/>
      <c r="CC219" s="37"/>
      <c r="CD219" s="37"/>
      <c r="CE219" s="37"/>
      <c r="CF219" s="37"/>
      <c r="CG219" s="37"/>
      <c r="CH219" s="37"/>
    </row>
    <row r="220" spans="2:86" ht="8.1" customHeight="1" x14ac:dyDescent="0.2">
      <c r="C220" s="229"/>
      <c r="D220" s="85"/>
      <c r="E220" s="404"/>
      <c r="F220" s="405"/>
      <c r="G220" s="405"/>
      <c r="H220" s="405"/>
      <c r="I220" s="405"/>
      <c r="J220" s="405"/>
      <c r="K220" s="405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22"/>
      <c r="W220" s="20"/>
      <c r="X220" s="20"/>
      <c r="Y220" s="222"/>
      <c r="Z220" s="222"/>
      <c r="AA220" s="222"/>
      <c r="AB220" s="222"/>
      <c r="AC220" s="20"/>
      <c r="AD220" s="20"/>
      <c r="AE220" s="189"/>
      <c r="AF220" s="138"/>
      <c r="AH220" s="107" t="e">
        <f t="shared" si="40"/>
        <v>#DIV/0!</v>
      </c>
      <c r="AI220" s="128"/>
      <c r="AM220" s="112"/>
    </row>
    <row r="221" spans="2:86" s="3" customFormat="1" ht="20.100000000000001" customHeight="1" x14ac:dyDescent="0.2">
      <c r="B221" s="30"/>
      <c r="C221" s="230"/>
      <c r="D221" s="356" t="str">
        <f>IF(E45&gt;0,E45,"")</f>
        <v/>
      </c>
      <c r="E221" s="356"/>
      <c r="F221" s="356"/>
      <c r="G221" s="356"/>
      <c r="H221" s="356"/>
      <c r="I221" s="356"/>
      <c r="J221" s="356"/>
      <c r="K221" s="356"/>
      <c r="L221" s="356"/>
      <c r="M221" s="356"/>
      <c r="N221" s="356"/>
      <c r="O221" s="13"/>
      <c r="P221" s="13"/>
      <c r="Q221" s="13"/>
      <c r="R221" s="96">
        <f>IF(I45="Delno zaposlen z variabilnim %",SUMIF($H$54:$H$133,E45,$I$54:$I$133),V45*(MES_FOND_HR-NEREF-REF)+SUMIF($H$54:$H$133,E45,$I$54:$I$133))</f>
        <v>0</v>
      </c>
      <c r="S221" s="168"/>
      <c r="T221" s="168"/>
      <c r="U221" s="168"/>
      <c r="V221" s="418">
        <f>IFERROR(IF(I45="Delno zaposlen s fiksnim %",skupaj*$V$45+DODNAD16,IF(AND(I45="Delno zaposlen z variabilnim %",Q45="Mesečna urna postavka"),(REDNE_PRHR_16+((REDNE_PRHR_16*(BOL+REF))/(MES_FOND_HR-BOL-REF)))*HR_POSTAVKA+DODNAD16,LETNA_HR_POSTAVKA*PR_HR16)),0)</f>
        <v>0</v>
      </c>
      <c r="W221" s="419"/>
      <c r="X221" s="419"/>
      <c r="Y221" s="419"/>
      <c r="Z221" s="419"/>
      <c r="AA221" s="419"/>
      <c r="AB221" s="419"/>
      <c r="AC221" s="419"/>
      <c r="AD221" s="419"/>
      <c r="AE221" s="189"/>
      <c r="AF221" s="138"/>
      <c r="AG221" s="50"/>
      <c r="AH221" s="107" t="e">
        <f t="shared" si="40"/>
        <v>#DIV/0!</v>
      </c>
      <c r="AI221" s="129"/>
      <c r="AJ221" s="58"/>
      <c r="AK221" s="58"/>
      <c r="AL221" s="58"/>
      <c r="AM221" s="131"/>
      <c r="AN221" s="111"/>
      <c r="AO221" s="58"/>
      <c r="AP221" s="58"/>
      <c r="AQ221" s="58"/>
      <c r="AR221" s="78"/>
      <c r="AS221" s="58"/>
      <c r="AT221" s="58"/>
      <c r="AU221" s="58"/>
      <c r="AV221" s="58"/>
      <c r="AW221" s="58"/>
      <c r="AX221" s="58"/>
      <c r="AY221" s="58"/>
      <c r="AZ221" s="58"/>
      <c r="BA221" s="58"/>
      <c r="BB221" s="58"/>
      <c r="BC221" s="58"/>
      <c r="BD221" s="58"/>
      <c r="BE221" s="58"/>
      <c r="BF221" s="58"/>
      <c r="BG221" s="58"/>
      <c r="BH221" s="58"/>
      <c r="BI221" s="58"/>
      <c r="BJ221" s="58"/>
      <c r="BK221" s="58"/>
      <c r="BL221" s="37"/>
      <c r="BM221" s="37"/>
      <c r="BN221" s="37"/>
      <c r="BO221" s="37"/>
      <c r="BP221" s="37"/>
      <c r="BQ221" s="37"/>
      <c r="BR221" s="37"/>
      <c r="BS221" s="37"/>
      <c r="BT221" s="37"/>
      <c r="BU221" s="37"/>
      <c r="BV221" s="37"/>
      <c r="BW221" s="37"/>
      <c r="BX221" s="37"/>
      <c r="BY221" s="37"/>
      <c r="BZ221" s="37"/>
      <c r="CA221" s="37"/>
      <c r="CB221" s="37"/>
      <c r="CC221" s="37"/>
      <c r="CD221" s="37"/>
      <c r="CE221" s="37"/>
      <c r="CF221" s="37"/>
      <c r="CG221" s="37"/>
      <c r="CH221" s="37"/>
    </row>
    <row r="222" spans="2:86" ht="8.1" customHeight="1" x14ac:dyDescent="0.2">
      <c r="C222" s="229"/>
      <c r="D222" s="85"/>
      <c r="E222" s="404"/>
      <c r="F222" s="405"/>
      <c r="G222" s="405"/>
      <c r="H222" s="405"/>
      <c r="I222" s="405"/>
      <c r="J222" s="405"/>
      <c r="K222" s="405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22"/>
      <c r="W222" s="20"/>
      <c r="X222" s="20"/>
      <c r="Y222" s="222"/>
      <c r="Z222" s="222"/>
      <c r="AA222" s="222"/>
      <c r="AB222" s="222"/>
      <c r="AC222" s="20"/>
      <c r="AD222" s="20"/>
      <c r="AE222" s="189"/>
      <c r="AF222" s="138"/>
      <c r="AH222" s="107" t="e">
        <f t="shared" si="40"/>
        <v>#DIV/0!</v>
      </c>
      <c r="AI222" s="128"/>
      <c r="AM222" s="112"/>
    </row>
    <row r="223" spans="2:86" s="3" customFormat="1" ht="20.100000000000001" customHeight="1" x14ac:dyDescent="0.2">
      <c r="B223" s="30"/>
      <c r="C223" s="230"/>
      <c r="D223" s="356" t="str">
        <f>IF(E46&gt;0,E46,"")</f>
        <v/>
      </c>
      <c r="E223" s="356"/>
      <c r="F223" s="356"/>
      <c r="G223" s="356"/>
      <c r="H223" s="356"/>
      <c r="I223" s="356"/>
      <c r="J223" s="356"/>
      <c r="K223" s="356"/>
      <c r="L223" s="356"/>
      <c r="M223" s="356"/>
      <c r="N223" s="356"/>
      <c r="O223" s="13"/>
      <c r="P223" s="13"/>
      <c r="Q223" s="13"/>
      <c r="R223" s="96">
        <f>IF(I46="Delno zaposlen z variabilnim %",SUMIF($H$54:$H$133,E46,$I$54:$I$133),V46*(MES_FOND_HR-NEREF-REF)+SUMIF($H$54:$H$133,E46,$I$54:$I$133))</f>
        <v>0</v>
      </c>
      <c r="S223" s="168"/>
      <c r="T223" s="168"/>
      <c r="U223" s="168"/>
      <c r="V223" s="418">
        <f>IFERROR(IF(I46="Delno zaposlen s fiksnim %",skupaj*$V$46+DODNAD17,IF(AND(I46="Delno zaposlen z variabilnim %",Q46="Mesečna urna postavka"),(REDNE_PRHR_17+((REDNE_PRHR_17*(BOL+REF))/(MES_FOND_HR-BOL-REF)))*HR_POSTAVKA+DODNAD17,LETNA_HR_POSTAVKA*PR_HR17)),0)</f>
        <v>0</v>
      </c>
      <c r="W223" s="419"/>
      <c r="X223" s="419"/>
      <c r="Y223" s="419"/>
      <c r="Z223" s="419"/>
      <c r="AA223" s="419"/>
      <c r="AB223" s="419"/>
      <c r="AC223" s="419"/>
      <c r="AD223" s="419"/>
      <c r="AE223" s="189"/>
      <c r="AF223" s="138"/>
      <c r="AG223" s="50"/>
      <c r="AH223" s="107" t="e">
        <f t="shared" si="40"/>
        <v>#DIV/0!</v>
      </c>
      <c r="AI223" s="129"/>
      <c r="AJ223" s="58"/>
      <c r="AK223" s="58"/>
      <c r="AL223" s="58"/>
      <c r="AM223" s="131"/>
      <c r="AN223" s="111"/>
      <c r="AO223" s="58"/>
      <c r="AP223" s="58"/>
      <c r="AQ223" s="58"/>
      <c r="AR223" s="78"/>
      <c r="AS223" s="58"/>
      <c r="AT223" s="58"/>
      <c r="AU223" s="58"/>
      <c r="AV223" s="58"/>
      <c r="AW223" s="58"/>
      <c r="AX223" s="58"/>
      <c r="AY223" s="58"/>
      <c r="AZ223" s="58"/>
      <c r="BA223" s="58"/>
      <c r="BB223" s="58"/>
      <c r="BC223" s="58"/>
      <c r="BD223" s="58"/>
      <c r="BE223" s="58"/>
      <c r="BF223" s="58"/>
      <c r="BG223" s="58"/>
      <c r="BH223" s="58"/>
      <c r="BI223" s="58"/>
      <c r="BJ223" s="58"/>
      <c r="BK223" s="58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  <c r="CA223" s="37"/>
      <c r="CB223" s="37"/>
      <c r="CC223" s="37"/>
      <c r="CD223" s="37"/>
      <c r="CE223" s="37"/>
      <c r="CF223" s="37"/>
      <c r="CG223" s="37"/>
      <c r="CH223" s="37"/>
    </row>
    <row r="224" spans="2:86" ht="8.1" customHeight="1" x14ac:dyDescent="0.2">
      <c r="C224" s="229"/>
      <c r="D224" s="85"/>
      <c r="E224" s="404"/>
      <c r="F224" s="405"/>
      <c r="G224" s="405"/>
      <c r="H224" s="405"/>
      <c r="I224" s="405"/>
      <c r="J224" s="405"/>
      <c r="K224" s="405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22"/>
      <c r="W224" s="20"/>
      <c r="X224" s="20"/>
      <c r="Y224" s="222"/>
      <c r="Z224" s="222"/>
      <c r="AA224" s="222"/>
      <c r="AB224" s="222"/>
      <c r="AC224" s="20"/>
      <c r="AD224" s="20"/>
      <c r="AE224" s="189"/>
      <c r="AF224" s="138"/>
      <c r="AH224" s="108"/>
      <c r="AI224" s="128"/>
      <c r="AM224" s="112"/>
    </row>
    <row r="225" spans="2:86" s="3" customFormat="1" ht="20.100000000000001" customHeight="1" x14ac:dyDescent="0.2">
      <c r="B225" s="30"/>
      <c r="C225" s="230"/>
      <c r="D225" s="356" t="str">
        <f>IF(E47&gt;0,E47,"")</f>
        <v/>
      </c>
      <c r="E225" s="356"/>
      <c r="F225" s="356"/>
      <c r="G225" s="356"/>
      <c r="H225" s="356"/>
      <c r="I225" s="356"/>
      <c r="J225" s="356"/>
      <c r="K225" s="356"/>
      <c r="L225" s="356"/>
      <c r="M225" s="356"/>
      <c r="N225" s="356"/>
      <c r="O225" s="13"/>
      <c r="P225" s="13"/>
      <c r="Q225" s="13"/>
      <c r="R225" s="96">
        <f>IF(I47="Delno zaposlen z variabilnim %",SUMIF($H$54:$H$133,E47,$I$54:$I$133),V47*(MES_FOND_HR-NEREF-REF)+SUMIF($H$54:$H$133,E47,$I$54:$I$133))</f>
        <v>0</v>
      </c>
      <c r="S225" s="168"/>
      <c r="T225" s="168"/>
      <c r="U225" s="168"/>
      <c r="V225" s="418">
        <f>IFERROR(IF(I47="Delno zaposlen s fiksnim %",skupaj*$V$47+DODNAD18,IF(AND(I47="Delno zaposlen z variabilnim %",Q47="Mesečna urna postavka"),(REDNE_PRHR_18+((REDNE_PRHR_18*(BOL+REF))/(MES_FOND_HR-BOL-REF)))*HR_POSTAVKA+DODNAD18,LETNA_HR_POSTAVKA*PR_HR18)),0)</f>
        <v>0</v>
      </c>
      <c r="W225" s="419"/>
      <c r="X225" s="419"/>
      <c r="Y225" s="419"/>
      <c r="Z225" s="419"/>
      <c r="AA225" s="419"/>
      <c r="AB225" s="419"/>
      <c r="AC225" s="419"/>
      <c r="AD225" s="419"/>
      <c r="AE225" s="189"/>
      <c r="AF225" s="138"/>
      <c r="AG225" s="50"/>
      <c r="AH225" s="107"/>
      <c r="AI225" s="129"/>
      <c r="AJ225" s="58"/>
      <c r="AK225" s="58"/>
      <c r="AL225" s="58"/>
      <c r="AM225" s="131"/>
      <c r="AN225" s="111"/>
      <c r="AO225" s="58"/>
      <c r="AP225" s="58"/>
      <c r="AQ225" s="58"/>
      <c r="AR225" s="78"/>
      <c r="AS225" s="58"/>
      <c r="AT225" s="58"/>
      <c r="AU225" s="58"/>
      <c r="AV225" s="58"/>
      <c r="AW225" s="58"/>
      <c r="AX225" s="58"/>
      <c r="AY225" s="58"/>
      <c r="AZ225" s="58"/>
      <c r="BA225" s="58"/>
      <c r="BB225" s="58"/>
      <c r="BC225" s="58"/>
      <c r="BD225" s="58"/>
      <c r="BE225" s="58"/>
      <c r="BF225" s="58"/>
      <c r="BG225" s="58"/>
      <c r="BH225" s="58"/>
      <c r="BI225" s="58"/>
      <c r="BJ225" s="58"/>
      <c r="BK225" s="58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  <c r="CA225" s="37"/>
      <c r="CB225" s="37"/>
      <c r="CC225" s="37"/>
      <c r="CD225" s="37"/>
      <c r="CE225" s="37"/>
      <c r="CF225" s="37"/>
      <c r="CG225" s="37"/>
      <c r="CH225" s="37"/>
    </row>
    <row r="226" spans="2:86" ht="8.1" customHeight="1" x14ac:dyDescent="0.2">
      <c r="C226" s="229"/>
      <c r="D226" s="85"/>
      <c r="E226" s="85"/>
      <c r="F226" s="85"/>
      <c r="G226" s="85"/>
      <c r="H226" s="85"/>
      <c r="I226" s="85"/>
      <c r="J226" s="85"/>
      <c r="K226" s="85"/>
      <c r="L226" s="85"/>
      <c r="M226" s="20"/>
      <c r="N226" s="20"/>
      <c r="O226" s="20"/>
      <c r="P226" s="20"/>
      <c r="Q226" s="20"/>
      <c r="R226" s="85"/>
      <c r="S226" s="85"/>
      <c r="T226" s="85"/>
      <c r="U226" s="85"/>
      <c r="V226" s="168"/>
      <c r="W226" s="168"/>
      <c r="X226" s="20"/>
      <c r="Y226" s="169"/>
      <c r="Z226" s="169"/>
      <c r="AA226" s="169"/>
      <c r="AB226" s="168"/>
      <c r="AC226" s="20"/>
      <c r="AD226" s="20"/>
      <c r="AE226" s="189"/>
      <c r="AF226" s="138"/>
    </row>
    <row r="227" spans="2:86" s="3" customFormat="1" ht="20.100000000000001" customHeight="1" x14ac:dyDescent="0.2">
      <c r="B227" s="30"/>
      <c r="C227" s="230"/>
      <c r="D227" s="464" t="s">
        <v>38</v>
      </c>
      <c r="E227" s="464"/>
      <c r="F227" s="464"/>
      <c r="G227" s="464"/>
      <c r="H227" s="464"/>
      <c r="I227" s="464"/>
      <c r="J227" s="464"/>
      <c r="K227" s="464"/>
      <c r="L227" s="464"/>
      <c r="M227" s="464"/>
      <c r="N227" s="464"/>
      <c r="O227" s="13"/>
      <c r="P227" s="13"/>
      <c r="Q227" s="13"/>
      <c r="R227" s="96">
        <f>R189+PR_HR18+PR_HR17+PR_HR16+PR_HR15+PR_HR14+PR_HR13+PR_HR12+PR_HR11+PR_HR10+PR_HR9+PR_HR8+PR_HR7+PR_HR6+PR_HR5+PR_HR4+PR_HR3+PR_HR2+PR_HR</f>
        <v>0</v>
      </c>
      <c r="S227" s="168"/>
      <c r="T227" s="168"/>
      <c r="U227" s="168"/>
      <c r="V227" s="418">
        <f>+V225+V223+V221+V219+V217+V215+V213+V211+V209+V207+V205+V203+V201+V199+V197+V195+V193+V191+V189</f>
        <v>0</v>
      </c>
      <c r="W227" s="419"/>
      <c r="X227" s="419"/>
      <c r="Y227" s="419"/>
      <c r="Z227" s="419"/>
      <c r="AA227" s="419"/>
      <c r="AB227" s="419"/>
      <c r="AC227" s="419"/>
      <c r="AD227" s="419"/>
      <c r="AE227" s="189"/>
      <c r="AF227" s="138"/>
      <c r="AG227" s="50"/>
      <c r="AH227" s="107"/>
      <c r="AI227" s="129"/>
      <c r="AJ227" s="58"/>
      <c r="AK227" s="58"/>
      <c r="AL227" s="58"/>
      <c r="AM227" s="131"/>
      <c r="AN227" s="111"/>
      <c r="AO227" s="58"/>
      <c r="AP227" s="58"/>
      <c r="AQ227" s="58"/>
      <c r="AR227" s="78"/>
      <c r="AS227" s="58"/>
      <c r="AT227" s="58"/>
      <c r="AU227" s="58"/>
      <c r="AV227" s="58"/>
      <c r="AW227" s="58"/>
      <c r="AX227" s="58"/>
      <c r="AY227" s="58"/>
      <c r="AZ227" s="58"/>
      <c r="BA227" s="58"/>
      <c r="BB227" s="58"/>
      <c r="BC227" s="58"/>
      <c r="BD227" s="58"/>
      <c r="BE227" s="58"/>
      <c r="BF227" s="58"/>
      <c r="BG227" s="58"/>
      <c r="BH227" s="58"/>
      <c r="BI227" s="58"/>
      <c r="BJ227" s="58"/>
      <c r="BK227" s="58"/>
      <c r="BL227" s="37"/>
      <c r="BM227" s="37"/>
      <c r="BN227" s="37"/>
      <c r="BO227" s="37"/>
      <c r="BP227" s="37"/>
      <c r="BQ227" s="37"/>
      <c r="BR227" s="37"/>
      <c r="BS227" s="37"/>
      <c r="BT227" s="37"/>
      <c r="BU227" s="37"/>
      <c r="BV227" s="37"/>
      <c r="BW227" s="37"/>
      <c r="BX227" s="37"/>
      <c r="BY227" s="37"/>
      <c r="BZ227" s="37"/>
      <c r="CA227" s="37"/>
      <c r="CB227" s="37"/>
      <c r="CC227" s="37"/>
      <c r="CD227" s="37"/>
      <c r="CE227" s="37"/>
      <c r="CF227" s="37"/>
      <c r="CG227" s="37"/>
      <c r="CH227" s="37"/>
    </row>
    <row r="228" spans="2:86" s="3" customFormat="1" ht="8.1" customHeight="1" x14ac:dyDescent="0.2">
      <c r="B228" s="30"/>
      <c r="C228" s="230"/>
      <c r="D228" s="286"/>
      <c r="E228" s="286"/>
      <c r="F228" s="286"/>
      <c r="G228" s="286"/>
      <c r="H228" s="286"/>
      <c r="I228" s="286"/>
      <c r="J228" s="286"/>
      <c r="K228" s="286"/>
      <c r="L228" s="286"/>
      <c r="M228" s="286"/>
      <c r="N228" s="286"/>
      <c r="O228" s="13"/>
      <c r="P228" s="13"/>
      <c r="Q228" s="13"/>
      <c r="R228" s="161"/>
      <c r="S228" s="168"/>
      <c r="T228" s="168"/>
      <c r="U228" s="168"/>
      <c r="V228" s="287"/>
      <c r="W228" s="20"/>
      <c r="X228" s="20"/>
      <c r="Y228" s="20"/>
      <c r="Z228" s="20"/>
      <c r="AA228" s="20"/>
      <c r="AB228" s="20"/>
      <c r="AC228" s="20"/>
      <c r="AD228" s="20"/>
      <c r="AE228" s="189"/>
      <c r="AF228" s="171"/>
      <c r="AG228" s="50"/>
      <c r="AH228" s="107"/>
      <c r="AI228" s="129"/>
      <c r="AJ228" s="58"/>
      <c r="AK228" s="58"/>
      <c r="AL228" s="58"/>
      <c r="AM228" s="131"/>
      <c r="AN228" s="111"/>
      <c r="AO228" s="58"/>
      <c r="AP228" s="58"/>
      <c r="AQ228" s="58"/>
      <c r="AR228" s="78"/>
      <c r="AS228" s="58"/>
      <c r="AT228" s="58"/>
      <c r="AU228" s="58"/>
      <c r="AV228" s="58"/>
      <c r="AW228" s="58"/>
      <c r="AX228" s="58"/>
      <c r="AY228" s="58"/>
      <c r="AZ228" s="58"/>
      <c r="BA228" s="58"/>
      <c r="BB228" s="58"/>
      <c r="BC228" s="58"/>
      <c r="BD228" s="58"/>
      <c r="BE228" s="58"/>
      <c r="BF228" s="58"/>
      <c r="BG228" s="58"/>
      <c r="BH228" s="58"/>
      <c r="BI228" s="58"/>
      <c r="BJ228" s="58"/>
      <c r="BK228" s="58"/>
      <c r="BL228" s="37"/>
      <c r="BM228" s="37"/>
      <c r="BN228" s="37"/>
      <c r="BO228" s="37"/>
      <c r="BP228" s="37"/>
      <c r="BQ228" s="37"/>
      <c r="BR228" s="37"/>
      <c r="BS228" s="37"/>
      <c r="BT228" s="37"/>
      <c r="BU228" s="37"/>
      <c r="BV228" s="37"/>
      <c r="BW228" s="37"/>
      <c r="BX228" s="37"/>
      <c r="BY228" s="37"/>
      <c r="BZ228" s="37"/>
      <c r="CA228" s="37"/>
      <c r="CB228" s="37"/>
      <c r="CC228" s="37"/>
      <c r="CD228" s="37"/>
      <c r="CE228" s="37"/>
      <c r="CF228" s="37"/>
      <c r="CG228" s="37"/>
      <c r="CH228" s="37"/>
    </row>
    <row r="229" spans="2:86" ht="9" customHeight="1" thickBot="1" x14ac:dyDescent="0.25">
      <c r="C229" s="231"/>
      <c r="D229" s="264"/>
      <c r="E229" s="264"/>
      <c r="F229" s="264"/>
      <c r="G229" s="264"/>
      <c r="H229" s="264"/>
      <c r="I229" s="264"/>
      <c r="J229" s="264"/>
      <c r="K229" s="264"/>
      <c r="L229" s="264"/>
      <c r="M229" s="264"/>
      <c r="N229" s="264"/>
      <c r="O229" s="264"/>
      <c r="P229" s="264"/>
      <c r="Q229" s="264"/>
      <c r="R229" s="265"/>
      <c r="S229" s="265"/>
      <c r="T229" s="266"/>
      <c r="U229" s="266"/>
      <c r="V229" s="266"/>
      <c r="W229" s="265"/>
      <c r="X229" s="267"/>
      <c r="Y229" s="268"/>
      <c r="Z229" s="268"/>
      <c r="AA229" s="268"/>
      <c r="AB229" s="268"/>
      <c r="AC229" s="268"/>
      <c r="AD229" s="268"/>
      <c r="AE229" s="269"/>
      <c r="AF229" s="138"/>
    </row>
    <row r="230" spans="2:86" ht="13.5" thickTop="1" x14ac:dyDescent="0.2">
      <c r="C230" s="171"/>
      <c r="D230" s="139"/>
      <c r="E230" s="171"/>
      <c r="F230" s="171"/>
      <c r="G230" s="171"/>
      <c r="H230" s="171"/>
      <c r="I230" s="171"/>
      <c r="J230" s="171"/>
      <c r="K230" s="171"/>
      <c r="L230" s="171"/>
      <c r="M230" s="171"/>
      <c r="N230" s="171"/>
      <c r="O230" s="171"/>
      <c r="P230" s="171"/>
      <c r="Q230" s="171"/>
      <c r="R230" s="171"/>
      <c r="S230" s="171"/>
      <c r="T230" s="171"/>
      <c r="U230" s="171"/>
      <c r="V230" s="171"/>
      <c r="W230" s="171"/>
      <c r="X230" s="171"/>
      <c r="Y230" s="171"/>
      <c r="Z230" s="171"/>
      <c r="AA230" s="171"/>
      <c r="AB230" s="171"/>
      <c r="AC230" s="171"/>
      <c r="AD230" s="171"/>
      <c r="AE230" s="171"/>
      <c r="AF230" s="171"/>
    </row>
    <row r="517" spans="291:291" x14ac:dyDescent="0.2">
      <c r="KE517" s="1" t="s">
        <v>106</v>
      </c>
    </row>
  </sheetData>
  <sheetProtection password="CD52" sheet="1" objects="1" scenarios="1" formatRows="0"/>
  <mergeCells count="546">
    <mergeCell ref="D16:H16"/>
    <mergeCell ref="I16:AD16"/>
    <mergeCell ref="AC119:AD119"/>
    <mergeCell ref="J120:AB120"/>
    <mergeCell ref="D25:AB25"/>
    <mergeCell ref="AC25:AD25"/>
    <mergeCell ref="V189:AD189"/>
    <mergeCell ref="E190:K190"/>
    <mergeCell ref="R160:AD160"/>
    <mergeCell ref="J130:AB130"/>
    <mergeCell ref="AC130:AD130"/>
    <mergeCell ref="J131:AB131"/>
    <mergeCell ref="AC131:AD131"/>
    <mergeCell ref="J132:AB132"/>
    <mergeCell ref="AC132:AD132"/>
    <mergeCell ref="J133:AB133"/>
    <mergeCell ref="AC133:AD133"/>
    <mergeCell ref="D148:AD148"/>
    <mergeCell ref="F131:G131"/>
    <mergeCell ref="D130:E130"/>
    <mergeCell ref="D131:E131"/>
    <mergeCell ref="D138:J138"/>
    <mergeCell ref="J53:AB53"/>
    <mergeCell ref="AC53:AD53"/>
    <mergeCell ref="J114:AB114"/>
    <mergeCell ref="AC114:AD114"/>
    <mergeCell ref="J115:AB115"/>
    <mergeCell ref="AC115:AD115"/>
    <mergeCell ref="J116:AB116"/>
    <mergeCell ref="AC116:AD116"/>
    <mergeCell ref="J117:AB117"/>
    <mergeCell ref="AC117:AD117"/>
    <mergeCell ref="J118:AB118"/>
    <mergeCell ref="AC118:AD118"/>
    <mergeCell ref="J109:AB109"/>
    <mergeCell ref="AC109:AD109"/>
    <mergeCell ref="J110:AB110"/>
    <mergeCell ref="AC110:AD110"/>
    <mergeCell ref="J111:AB111"/>
    <mergeCell ref="AC111:AD111"/>
    <mergeCell ref="J112:AB112"/>
    <mergeCell ref="AC112:AD112"/>
    <mergeCell ref="J113:AB113"/>
    <mergeCell ref="AC113:AD113"/>
    <mergeCell ref="AC129:AD129"/>
    <mergeCell ref="AC120:AD120"/>
    <mergeCell ref="J121:AB121"/>
    <mergeCell ref="AC121:AD121"/>
    <mergeCell ref="J122:AB122"/>
    <mergeCell ref="AC122:AD122"/>
    <mergeCell ref="J123:AB123"/>
    <mergeCell ref="AC123:AD123"/>
    <mergeCell ref="J124:AB124"/>
    <mergeCell ref="AC124:AD124"/>
    <mergeCell ref="AC126:AD126"/>
    <mergeCell ref="J127:AB127"/>
    <mergeCell ref="AC127:AD127"/>
    <mergeCell ref="J128:AB128"/>
    <mergeCell ref="AC128:AD128"/>
    <mergeCell ref="AC125:AD125"/>
    <mergeCell ref="J126:AB126"/>
    <mergeCell ref="J125:AB125"/>
    <mergeCell ref="J108:AB108"/>
    <mergeCell ref="AC108:AD108"/>
    <mergeCell ref="J99:AB99"/>
    <mergeCell ref="AC99:AD99"/>
    <mergeCell ref="J100:AB100"/>
    <mergeCell ref="AC100:AD100"/>
    <mergeCell ref="J101:AB101"/>
    <mergeCell ref="AC101:AD101"/>
    <mergeCell ref="J102:AB102"/>
    <mergeCell ref="AC102:AD102"/>
    <mergeCell ref="J103:AB103"/>
    <mergeCell ref="AC103:AD103"/>
    <mergeCell ref="J104:AB104"/>
    <mergeCell ref="AC104:AD104"/>
    <mergeCell ref="J105:AB105"/>
    <mergeCell ref="AC105:AD105"/>
    <mergeCell ref="J96:AB96"/>
    <mergeCell ref="AC96:AD96"/>
    <mergeCell ref="J97:AB97"/>
    <mergeCell ref="AC97:AD97"/>
    <mergeCell ref="J98:AB98"/>
    <mergeCell ref="AC98:AD98"/>
    <mergeCell ref="J106:AB106"/>
    <mergeCell ref="AC106:AD106"/>
    <mergeCell ref="J107:AB107"/>
    <mergeCell ref="AC107:AD107"/>
    <mergeCell ref="J91:AB91"/>
    <mergeCell ref="AC91:AD91"/>
    <mergeCell ref="J92:AB92"/>
    <mergeCell ref="AC92:AD92"/>
    <mergeCell ref="J93:AB93"/>
    <mergeCell ref="AC93:AD93"/>
    <mergeCell ref="J94:AB94"/>
    <mergeCell ref="AC94:AD94"/>
    <mergeCell ref="J95:AB95"/>
    <mergeCell ref="AC95:AD95"/>
    <mergeCell ref="AC85:AD85"/>
    <mergeCell ref="J86:AB86"/>
    <mergeCell ref="AC86:AD86"/>
    <mergeCell ref="J89:AB89"/>
    <mergeCell ref="AC89:AD89"/>
    <mergeCell ref="J88:AB88"/>
    <mergeCell ref="AC88:AD88"/>
    <mergeCell ref="J90:AB90"/>
    <mergeCell ref="AC90:AD90"/>
    <mergeCell ref="J87:AB87"/>
    <mergeCell ref="AC87:AD87"/>
    <mergeCell ref="AC80:AD80"/>
    <mergeCell ref="J81:AB81"/>
    <mergeCell ref="AC81:AD81"/>
    <mergeCell ref="J82:AB82"/>
    <mergeCell ref="AC82:AD82"/>
    <mergeCell ref="J83:AB83"/>
    <mergeCell ref="AC83:AD83"/>
    <mergeCell ref="J84:AB84"/>
    <mergeCell ref="AC84:AD84"/>
    <mergeCell ref="J54:AB54"/>
    <mergeCell ref="AC54:AD54"/>
    <mergeCell ref="J55:AB55"/>
    <mergeCell ref="AC55:AD55"/>
    <mergeCell ref="J56:AB56"/>
    <mergeCell ref="AC56:AD56"/>
    <mergeCell ref="J57:AB57"/>
    <mergeCell ref="AC57:AD57"/>
    <mergeCell ref="J58:AB58"/>
    <mergeCell ref="AC58:AD58"/>
    <mergeCell ref="D54:E54"/>
    <mergeCell ref="D55:E55"/>
    <mergeCell ref="D56:E56"/>
    <mergeCell ref="D57:E57"/>
    <mergeCell ref="F65:G65"/>
    <mergeCell ref="D60:E60"/>
    <mergeCell ref="D61:E61"/>
    <mergeCell ref="F60:G60"/>
    <mergeCell ref="F59:G59"/>
    <mergeCell ref="F63:G63"/>
    <mergeCell ref="F61:G61"/>
    <mergeCell ref="F58:G58"/>
    <mergeCell ref="D68:E68"/>
    <mergeCell ref="D69:E69"/>
    <mergeCell ref="D62:E62"/>
    <mergeCell ref="D63:E63"/>
    <mergeCell ref="D64:E64"/>
    <mergeCell ref="D65:E65"/>
    <mergeCell ref="D66:E66"/>
    <mergeCell ref="F64:G64"/>
    <mergeCell ref="F55:G55"/>
    <mergeCell ref="F67:G67"/>
    <mergeCell ref="D67:E67"/>
    <mergeCell ref="F69:G69"/>
    <mergeCell ref="I27:P27"/>
    <mergeCell ref="I28:P28"/>
    <mergeCell ref="I31:P31"/>
    <mergeCell ref="Z29:AD29"/>
    <mergeCell ref="Z30:AD30"/>
    <mergeCell ref="V29:X29"/>
    <mergeCell ref="V30:X30"/>
    <mergeCell ref="E41:H41"/>
    <mergeCell ref="E42:H42"/>
    <mergeCell ref="V33:AD33"/>
    <mergeCell ref="V34:AD34"/>
    <mergeCell ref="V35:AD35"/>
    <mergeCell ref="Q39:S39"/>
    <mergeCell ref="Q38:S38"/>
    <mergeCell ref="V37:AD37"/>
    <mergeCell ref="V41:AD41"/>
    <mergeCell ref="V42:AD42"/>
    <mergeCell ref="V36:AD36"/>
    <mergeCell ref="V38:AD38"/>
    <mergeCell ref="V39:AD39"/>
    <mergeCell ref="V40:AD40"/>
    <mergeCell ref="Q40:S40"/>
    <mergeCell ref="Q41:S41"/>
    <mergeCell ref="D19:AD19"/>
    <mergeCell ref="F70:G70"/>
    <mergeCell ref="D51:AD51"/>
    <mergeCell ref="F56:G56"/>
    <mergeCell ref="F66:G66"/>
    <mergeCell ref="F57:G57"/>
    <mergeCell ref="I32:P32"/>
    <mergeCell ref="E28:H28"/>
    <mergeCell ref="E31:H31"/>
    <mergeCell ref="E32:H32"/>
    <mergeCell ref="E29:H29"/>
    <mergeCell ref="Q27:S27"/>
    <mergeCell ref="Q28:S28"/>
    <mergeCell ref="V27:AD27"/>
    <mergeCell ref="V28:AD28"/>
    <mergeCell ref="V31:AD31"/>
    <mergeCell ref="V32:AD32"/>
    <mergeCell ref="E30:H30"/>
    <mergeCell ref="D24:AD24"/>
    <mergeCell ref="F68:G68"/>
    <mergeCell ref="D58:E58"/>
    <mergeCell ref="D59:E59"/>
    <mergeCell ref="F62:G62"/>
    <mergeCell ref="D53:E53"/>
    <mergeCell ref="V45:AD45"/>
    <mergeCell ref="V46:AD46"/>
    <mergeCell ref="V47:AD47"/>
    <mergeCell ref="Q29:S29"/>
    <mergeCell ref="Q30:S30"/>
    <mergeCell ref="Q31:S31"/>
    <mergeCell ref="Q32:S32"/>
    <mergeCell ref="Q42:S42"/>
    <mergeCell ref="Q34:S34"/>
    <mergeCell ref="Q35:S35"/>
    <mergeCell ref="Q43:S43"/>
    <mergeCell ref="Q44:S44"/>
    <mergeCell ref="I47:P47"/>
    <mergeCell ref="E43:H43"/>
    <mergeCell ref="E44:H44"/>
    <mergeCell ref="E45:H45"/>
    <mergeCell ref="E46:H46"/>
    <mergeCell ref="I43:P43"/>
    <mergeCell ref="I44:P44"/>
    <mergeCell ref="I45:P45"/>
    <mergeCell ref="I46:P46"/>
    <mergeCell ref="E47:H47"/>
    <mergeCell ref="F53:G53"/>
    <mergeCell ref="F54:G54"/>
    <mergeCell ref="D125:E125"/>
    <mergeCell ref="F125:G125"/>
    <mergeCell ref="F120:G120"/>
    <mergeCell ref="F98:G98"/>
    <mergeCell ref="D102:E102"/>
    <mergeCell ref="F102:G102"/>
    <mergeCell ref="D106:E106"/>
    <mergeCell ref="F106:G106"/>
    <mergeCell ref="D110:E110"/>
    <mergeCell ref="F110:G110"/>
    <mergeCell ref="D114:E114"/>
    <mergeCell ref="F114:G114"/>
    <mergeCell ref="D116:E116"/>
    <mergeCell ref="F116:G116"/>
    <mergeCell ref="D118:E118"/>
    <mergeCell ref="F118:G118"/>
    <mergeCell ref="D119:E119"/>
    <mergeCell ref="D121:E121"/>
    <mergeCell ref="F121:G121"/>
    <mergeCell ref="D103:E103"/>
    <mergeCell ref="D101:E101"/>
    <mergeCell ref="F101:G101"/>
    <mergeCell ref="D93:E93"/>
    <mergeCell ref="F93:G93"/>
    <mergeCell ref="F103:G103"/>
    <mergeCell ref="D120:E120"/>
    <mergeCell ref="D115:E115"/>
    <mergeCell ref="F115:G115"/>
    <mergeCell ref="D122:E122"/>
    <mergeCell ref="F122:G122"/>
    <mergeCell ref="D123:E123"/>
    <mergeCell ref="F123:G123"/>
    <mergeCell ref="D117:E117"/>
    <mergeCell ref="F117:G117"/>
    <mergeCell ref="D104:E104"/>
    <mergeCell ref="F104:G104"/>
    <mergeCell ref="D107:E107"/>
    <mergeCell ref="F107:G107"/>
    <mergeCell ref="D108:E108"/>
    <mergeCell ref="F108:G108"/>
    <mergeCell ref="D109:E109"/>
    <mergeCell ref="F109:G109"/>
    <mergeCell ref="D105:E105"/>
    <mergeCell ref="F105:G105"/>
    <mergeCell ref="D111:E111"/>
    <mergeCell ref="F111:G111"/>
    <mergeCell ref="F95:G95"/>
    <mergeCell ref="D96:E96"/>
    <mergeCell ref="F96:G96"/>
    <mergeCell ref="D97:E97"/>
    <mergeCell ref="F97:G97"/>
    <mergeCell ref="D99:E99"/>
    <mergeCell ref="F99:G99"/>
    <mergeCell ref="D100:E100"/>
    <mergeCell ref="D94:E94"/>
    <mergeCell ref="F94:G94"/>
    <mergeCell ref="D95:E95"/>
    <mergeCell ref="D98:E98"/>
    <mergeCell ref="F100:G100"/>
    <mergeCell ref="D82:E82"/>
    <mergeCell ref="F82:G82"/>
    <mergeCell ref="D87:E87"/>
    <mergeCell ref="F88:G88"/>
    <mergeCell ref="F92:G92"/>
    <mergeCell ref="D92:E92"/>
    <mergeCell ref="D88:E88"/>
    <mergeCell ref="D86:E86"/>
    <mergeCell ref="F86:G86"/>
    <mergeCell ref="F83:G83"/>
    <mergeCell ref="F84:G84"/>
    <mergeCell ref="F85:G85"/>
    <mergeCell ref="D83:E83"/>
    <mergeCell ref="D84:E84"/>
    <mergeCell ref="D85:E85"/>
    <mergeCell ref="D90:E90"/>
    <mergeCell ref="F90:G90"/>
    <mergeCell ref="D71:E71"/>
    <mergeCell ref="D72:E72"/>
    <mergeCell ref="D91:E91"/>
    <mergeCell ref="F91:G91"/>
    <mergeCell ref="F87:G87"/>
    <mergeCell ref="D78:E78"/>
    <mergeCell ref="J64:AB64"/>
    <mergeCell ref="D80:E80"/>
    <mergeCell ref="D81:E81"/>
    <mergeCell ref="F80:G80"/>
    <mergeCell ref="F81:G81"/>
    <mergeCell ref="D89:E89"/>
    <mergeCell ref="F89:G89"/>
    <mergeCell ref="F79:G79"/>
    <mergeCell ref="J73:AB73"/>
    <mergeCell ref="J74:AB74"/>
    <mergeCell ref="J75:AB75"/>
    <mergeCell ref="J76:AB76"/>
    <mergeCell ref="J80:AB80"/>
    <mergeCell ref="J85:AB85"/>
    <mergeCell ref="J79:AB79"/>
    <mergeCell ref="D70:E70"/>
    <mergeCell ref="D76:E76"/>
    <mergeCell ref="D77:E77"/>
    <mergeCell ref="D79:E79"/>
    <mergeCell ref="J77:AB77"/>
    <mergeCell ref="AC79:AD79"/>
    <mergeCell ref="AC72:AD72"/>
    <mergeCell ref="AC73:AD73"/>
    <mergeCell ref="AC74:AD74"/>
    <mergeCell ref="AC75:AD75"/>
    <mergeCell ref="AC76:AD76"/>
    <mergeCell ref="D73:E73"/>
    <mergeCell ref="D74:E74"/>
    <mergeCell ref="D75:E75"/>
    <mergeCell ref="R165:AD165"/>
    <mergeCell ref="D152:O152"/>
    <mergeCell ref="I154:O154"/>
    <mergeCell ref="D164:K164"/>
    <mergeCell ref="D167:K167"/>
    <mergeCell ref="L162:O162"/>
    <mergeCell ref="D166:K166"/>
    <mergeCell ref="AC59:AD59"/>
    <mergeCell ref="J60:AB60"/>
    <mergeCell ref="AC60:AD60"/>
    <mergeCell ref="J61:AB61"/>
    <mergeCell ref="AC61:AD61"/>
    <mergeCell ref="J62:AB62"/>
    <mergeCell ref="AC62:AD62"/>
    <mergeCell ref="J63:AB63"/>
    <mergeCell ref="AC63:AD63"/>
    <mergeCell ref="J59:AB59"/>
    <mergeCell ref="AC64:AD64"/>
    <mergeCell ref="J65:AB65"/>
    <mergeCell ref="AC65:AD65"/>
    <mergeCell ref="J66:AB66"/>
    <mergeCell ref="AC66:AD66"/>
    <mergeCell ref="J67:AB67"/>
    <mergeCell ref="AC67:AD67"/>
    <mergeCell ref="D124:E124"/>
    <mergeCell ref="F124:G124"/>
    <mergeCell ref="F119:G119"/>
    <mergeCell ref="F127:G127"/>
    <mergeCell ref="AC68:AD68"/>
    <mergeCell ref="J69:AB69"/>
    <mergeCell ref="AC69:AD69"/>
    <mergeCell ref="J70:AB70"/>
    <mergeCell ref="AC70:AD70"/>
    <mergeCell ref="J71:AB71"/>
    <mergeCell ref="AC71:AD71"/>
    <mergeCell ref="J72:AB72"/>
    <mergeCell ref="F78:G78"/>
    <mergeCell ref="F75:G75"/>
    <mergeCell ref="AC77:AD77"/>
    <mergeCell ref="J78:AB78"/>
    <mergeCell ref="AC78:AD78"/>
    <mergeCell ref="F74:G74"/>
    <mergeCell ref="F73:G73"/>
    <mergeCell ref="F71:G71"/>
    <mergeCell ref="F77:G77"/>
    <mergeCell ref="F72:G72"/>
    <mergeCell ref="F76:G76"/>
    <mergeCell ref="J68:AB68"/>
    <mergeCell ref="V203:AD203"/>
    <mergeCell ref="V205:AD205"/>
    <mergeCell ref="V201:AD201"/>
    <mergeCell ref="L164:O164"/>
    <mergeCell ref="I155:O155"/>
    <mergeCell ref="F129:G129"/>
    <mergeCell ref="F133:G133"/>
    <mergeCell ref="F132:G132"/>
    <mergeCell ref="D133:E133"/>
    <mergeCell ref="D132:E132"/>
    <mergeCell ref="F130:G130"/>
    <mergeCell ref="J129:AB129"/>
    <mergeCell ref="R150:AD150"/>
    <mergeCell ref="D183:O184"/>
    <mergeCell ref="R182:AD182"/>
    <mergeCell ref="D165:K165"/>
    <mergeCell ref="L163:O163"/>
    <mergeCell ref="L165:O165"/>
    <mergeCell ref="D163:K163"/>
    <mergeCell ref="L174:O174"/>
    <mergeCell ref="L168:O168"/>
    <mergeCell ref="D168:K168"/>
    <mergeCell ref="D171:K171"/>
    <mergeCell ref="D129:E129"/>
    <mergeCell ref="V223:AD223"/>
    <mergeCell ref="V225:AD225"/>
    <mergeCell ref="V227:AD227"/>
    <mergeCell ref="E224:K224"/>
    <mergeCell ref="E220:K220"/>
    <mergeCell ref="E222:K222"/>
    <mergeCell ref="D225:N225"/>
    <mergeCell ref="D227:N227"/>
    <mergeCell ref="E33:H33"/>
    <mergeCell ref="E34:H34"/>
    <mergeCell ref="E35:H35"/>
    <mergeCell ref="E36:H36"/>
    <mergeCell ref="E37:H37"/>
    <mergeCell ref="E38:H38"/>
    <mergeCell ref="E39:H39"/>
    <mergeCell ref="E40:H40"/>
    <mergeCell ref="Q47:S47"/>
    <mergeCell ref="I40:P40"/>
    <mergeCell ref="I34:P34"/>
    <mergeCell ref="I35:P35"/>
    <mergeCell ref="I36:P36"/>
    <mergeCell ref="I37:P37"/>
    <mergeCell ref="I38:P38"/>
    <mergeCell ref="I42:P42"/>
    <mergeCell ref="V221:AD221"/>
    <mergeCell ref="V207:AD207"/>
    <mergeCell ref="V209:AD209"/>
    <mergeCell ref="V211:AD211"/>
    <mergeCell ref="V213:AD213"/>
    <mergeCell ref="V215:AD215"/>
    <mergeCell ref="E208:K208"/>
    <mergeCell ref="E210:K210"/>
    <mergeCell ref="V217:AD217"/>
    <mergeCell ref="E216:K216"/>
    <mergeCell ref="E218:K218"/>
    <mergeCell ref="D207:N207"/>
    <mergeCell ref="D209:N209"/>
    <mergeCell ref="D211:N211"/>
    <mergeCell ref="D213:N213"/>
    <mergeCell ref="D215:N215"/>
    <mergeCell ref="D217:N217"/>
    <mergeCell ref="D219:N219"/>
    <mergeCell ref="D221:N221"/>
    <mergeCell ref="E212:K212"/>
    <mergeCell ref="E214:K214"/>
    <mergeCell ref="R152:AD157"/>
    <mergeCell ref="R161:AD162"/>
    <mergeCell ref="E27:H27"/>
    <mergeCell ref="D11:AD11"/>
    <mergeCell ref="C8:AE8"/>
    <mergeCell ref="AC135:AD135"/>
    <mergeCell ref="V219:AD219"/>
    <mergeCell ref="D141:J141"/>
    <mergeCell ref="D142:J142"/>
    <mergeCell ref="V197:AD197"/>
    <mergeCell ref="V199:AD199"/>
    <mergeCell ref="D169:K169"/>
    <mergeCell ref="I41:P41"/>
    <mergeCell ref="Q36:S36"/>
    <mergeCell ref="Q37:S37"/>
    <mergeCell ref="I33:P33"/>
    <mergeCell ref="I39:P39"/>
    <mergeCell ref="Q45:S45"/>
    <mergeCell ref="Q46:S46"/>
    <mergeCell ref="Q33:S33"/>
    <mergeCell ref="V43:AD43"/>
    <mergeCell ref="V44:AD44"/>
    <mergeCell ref="E206:K206"/>
    <mergeCell ref="J119:AB119"/>
    <mergeCell ref="D205:N205"/>
    <mergeCell ref="E202:K202"/>
    <mergeCell ref="E204:K204"/>
    <mergeCell ref="E192:K192"/>
    <mergeCell ref="E194:K194"/>
    <mergeCell ref="E196:K196"/>
    <mergeCell ref="E198:K198"/>
    <mergeCell ref="E200:K200"/>
    <mergeCell ref="AE166:AE167"/>
    <mergeCell ref="R171:AD177"/>
    <mergeCell ref="L169:O169"/>
    <mergeCell ref="R166:AD167"/>
    <mergeCell ref="V195:AD195"/>
    <mergeCell ref="V191:AD191"/>
    <mergeCell ref="V193:AD193"/>
    <mergeCell ref="V187:AD187"/>
    <mergeCell ref="L172:O172"/>
    <mergeCell ref="D177:K177"/>
    <mergeCell ref="E176:K176"/>
    <mergeCell ref="D172:K172"/>
    <mergeCell ref="D175:K175"/>
    <mergeCell ref="L175:O175"/>
    <mergeCell ref="D174:K174"/>
    <mergeCell ref="L166:O166"/>
    <mergeCell ref="D137:J137"/>
    <mergeCell ref="D139:J139"/>
    <mergeCell ref="D140:J140"/>
    <mergeCell ref="L167:O167"/>
    <mergeCell ref="L179:O179"/>
    <mergeCell ref="F126:G126"/>
    <mergeCell ref="D160:K160"/>
    <mergeCell ref="L160:O160"/>
    <mergeCell ref="D158:K158"/>
    <mergeCell ref="I156:O156"/>
    <mergeCell ref="I157:O157"/>
    <mergeCell ref="D159:K159"/>
    <mergeCell ref="L161:O161"/>
    <mergeCell ref="D127:E127"/>
    <mergeCell ref="D189:N189"/>
    <mergeCell ref="D191:N191"/>
    <mergeCell ref="D193:N193"/>
    <mergeCell ref="D195:N195"/>
    <mergeCell ref="D197:N197"/>
    <mergeCell ref="D199:N199"/>
    <mergeCell ref="D201:N201"/>
    <mergeCell ref="D203:N203"/>
    <mergeCell ref="D150:O150"/>
    <mergeCell ref="D223:N223"/>
    <mergeCell ref="D187:N187"/>
    <mergeCell ref="L135:AB135"/>
    <mergeCell ref="I13:AD13"/>
    <mergeCell ref="I14:AD14"/>
    <mergeCell ref="I15:AD15"/>
    <mergeCell ref="I17:AD17"/>
    <mergeCell ref="D13:H13"/>
    <mergeCell ref="D15:H15"/>
    <mergeCell ref="D17:H17"/>
    <mergeCell ref="I21:AD21"/>
    <mergeCell ref="D21:H21"/>
    <mergeCell ref="I22:AD22"/>
    <mergeCell ref="D22:H22"/>
    <mergeCell ref="L177:O177"/>
    <mergeCell ref="L176:O176"/>
    <mergeCell ref="L171:O171"/>
    <mergeCell ref="D128:E128"/>
    <mergeCell ref="D112:E112"/>
    <mergeCell ref="F112:G112"/>
    <mergeCell ref="D113:E113"/>
    <mergeCell ref="F113:G113"/>
    <mergeCell ref="F128:G128"/>
    <mergeCell ref="D126:E126"/>
  </mergeCells>
  <phoneticPr fontId="0" type="noConversion"/>
  <conditionalFormatting sqref="Z29:AE30 R191">
    <cfRule type="cellIs" dxfId="38" priority="73" operator="greaterThan">
      <formula>0</formula>
    </cfRule>
  </conditionalFormatting>
  <conditionalFormatting sqref="I86:I133">
    <cfRule type="cellIs" dxfId="37" priority="69" operator="equal">
      <formula>12</formula>
    </cfRule>
    <cfRule type="cellIs" dxfId="36" priority="70" operator="greaterThan">
      <formula>12</formula>
    </cfRule>
  </conditionalFormatting>
  <conditionalFormatting sqref="I78:I85 I54:I73">
    <cfRule type="cellIs" dxfId="35" priority="68" operator="greaterThan">
      <formula>10</formula>
    </cfRule>
  </conditionalFormatting>
  <conditionalFormatting sqref="D28:AD49">
    <cfRule type="expression" dxfId="34" priority="65">
      <formula>$I28="Delno zaposlen s fiksnim %"</formula>
    </cfRule>
  </conditionalFormatting>
  <conditionalFormatting sqref="I68:I77">
    <cfRule type="cellIs" dxfId="33" priority="62" operator="greaterThan">
      <formula>10</formula>
    </cfRule>
  </conditionalFormatting>
  <conditionalFormatting sqref="L179:O179">
    <cfRule type="expression" dxfId="32" priority="61">
      <formula>$D$179="Letna urna postavka"</formula>
    </cfRule>
  </conditionalFormatting>
  <conditionalFormatting sqref="D54:J54 AC54 AC72:AC133 D55:I133">
    <cfRule type="expression" dxfId="31" priority="60">
      <formula>$AF54="Prekoračitev delovnih ur"</formula>
    </cfRule>
  </conditionalFormatting>
  <conditionalFormatting sqref="V191 V193 V195 V197 V199 V201 V203 V205 V189">
    <cfRule type="expression" dxfId="30" priority="59">
      <formula>$V$227&gt;($L$172+$L$161*(1+$L$162))</formula>
    </cfRule>
  </conditionalFormatting>
  <conditionalFormatting sqref="R193">
    <cfRule type="cellIs" dxfId="29" priority="55" operator="greaterThan">
      <formula>0</formula>
    </cfRule>
  </conditionalFormatting>
  <conditionalFormatting sqref="R195">
    <cfRule type="cellIs" dxfId="28" priority="53" operator="greaterThan">
      <formula>0</formula>
    </cfRule>
  </conditionalFormatting>
  <conditionalFormatting sqref="R197">
    <cfRule type="cellIs" dxfId="27" priority="51" operator="greaterThan">
      <formula>0</formula>
    </cfRule>
  </conditionalFormatting>
  <conditionalFormatting sqref="R199">
    <cfRule type="cellIs" dxfId="26" priority="49" operator="greaterThan">
      <formula>0</formula>
    </cfRule>
  </conditionalFormatting>
  <conditionalFormatting sqref="R201">
    <cfRule type="cellIs" dxfId="25" priority="47" operator="greaterThan">
      <formula>0</formula>
    </cfRule>
  </conditionalFormatting>
  <conditionalFormatting sqref="R203">
    <cfRule type="cellIs" dxfId="24" priority="45" operator="greaterThan">
      <formula>0</formula>
    </cfRule>
  </conditionalFormatting>
  <conditionalFormatting sqref="R205">
    <cfRule type="cellIs" dxfId="23" priority="43" operator="greaterThan">
      <formula>0</formula>
    </cfRule>
  </conditionalFormatting>
  <conditionalFormatting sqref="R207">
    <cfRule type="cellIs" dxfId="22" priority="41" operator="greaterThan">
      <formula>0</formula>
    </cfRule>
  </conditionalFormatting>
  <conditionalFormatting sqref="R209">
    <cfRule type="cellIs" dxfId="21" priority="39" operator="greaterThan">
      <formula>0</formula>
    </cfRule>
  </conditionalFormatting>
  <conditionalFormatting sqref="R211">
    <cfRule type="cellIs" dxfId="20" priority="37" operator="greaterThan">
      <formula>0</formula>
    </cfRule>
  </conditionalFormatting>
  <conditionalFormatting sqref="R213">
    <cfRule type="cellIs" dxfId="19" priority="35" operator="greaterThan">
      <formula>0</formula>
    </cfRule>
  </conditionalFormatting>
  <conditionalFormatting sqref="R215">
    <cfRule type="cellIs" dxfId="18" priority="33" operator="greaterThan">
      <formula>0</formula>
    </cfRule>
  </conditionalFormatting>
  <conditionalFormatting sqref="R217">
    <cfRule type="cellIs" dxfId="17" priority="31" operator="greaterThan">
      <formula>0</formula>
    </cfRule>
  </conditionalFormatting>
  <conditionalFormatting sqref="R219">
    <cfRule type="cellIs" dxfId="16" priority="29" operator="greaterThan">
      <formula>0</formula>
    </cfRule>
  </conditionalFormatting>
  <conditionalFormatting sqref="R221">
    <cfRule type="cellIs" dxfId="15" priority="27" operator="greaterThan">
      <formula>0</formula>
    </cfRule>
  </conditionalFormatting>
  <conditionalFormatting sqref="R223">
    <cfRule type="cellIs" dxfId="14" priority="25" operator="greaterThan">
      <formula>0</formula>
    </cfRule>
  </conditionalFormatting>
  <conditionalFormatting sqref="R225">
    <cfRule type="cellIs" dxfId="13" priority="23" operator="greaterThan">
      <formula>0</formula>
    </cfRule>
  </conditionalFormatting>
  <conditionalFormatting sqref="R227:R228">
    <cfRule type="cellIs" dxfId="12" priority="21" operator="greaterThan">
      <formula>0</formula>
    </cfRule>
  </conditionalFormatting>
  <conditionalFormatting sqref="F54:G133">
    <cfRule type="expression" dxfId="11" priority="16">
      <formula>$AH54=1</formula>
    </cfRule>
    <cfRule type="expression" dxfId="10" priority="17">
      <formula>$AH54=7</formula>
    </cfRule>
    <cfRule type="expression" dxfId="9" priority="19">
      <formula>"D46:D125 =""sobota"""</formula>
    </cfRule>
  </conditionalFormatting>
  <conditionalFormatting sqref="F54:G54 F56:G56 F58:G58 F60:G60 F62:G62 F64:G64 F74:G74 F76:G76 F78:G78 F80:G80 F82:G82 F84:G84 F86:G86 F88:G88 F90:G90 F92:G92 F94:G94 F96:G96 F98:G98 F100:G100 F102:G102 F104:G104 F106:G106 F108:G108 F110:G110 F112:G112 F114:G114 F116:G116 F118:G118 F120:G120 F122:G122 F124:G124 F126:G126 F128:G128 F130:G130 F132:G132 F66:G72">
    <cfRule type="expression" dxfId="8" priority="18">
      <formula>$F$54=sobota</formula>
    </cfRule>
  </conditionalFormatting>
  <conditionalFormatting sqref="J55 J57:J133">
    <cfRule type="expression" dxfId="7" priority="15">
      <formula>$AF55="Prekoračitev delovnih ur"</formula>
    </cfRule>
  </conditionalFormatting>
  <conditionalFormatting sqref="I54">
    <cfRule type="expression" dxfId="6" priority="12">
      <formula>"$AA$46=Nadurno delo $G$46&gt;2"</formula>
    </cfRule>
  </conditionalFormatting>
  <conditionalFormatting sqref="I54:I133">
    <cfRule type="expression" dxfId="5" priority="11">
      <formula>$BF54=1</formula>
    </cfRule>
  </conditionalFormatting>
  <conditionalFormatting sqref="I54:I126">
    <cfRule type="expression" dxfId="4" priority="6">
      <formula>$DR54=1</formula>
    </cfRule>
    <cfRule type="expression" dxfId="3" priority="7">
      <formula>AND($H54=dopust,$I54&gt;8)</formula>
    </cfRule>
  </conditionalFormatting>
  <conditionalFormatting sqref="R189">
    <cfRule type="cellIs" dxfId="2" priority="5" operator="greaterThan">
      <formula>0</formula>
    </cfRule>
  </conditionalFormatting>
  <conditionalFormatting sqref="J56">
    <cfRule type="expression" dxfId="1" priority="3">
      <formula>$AF56="Prekoračitev delovnih ur"</formula>
    </cfRule>
  </conditionalFormatting>
  <conditionalFormatting sqref="AC55:AC71">
    <cfRule type="expression" dxfId="0" priority="1">
      <formula>$AF55="Prekoračitev delovnih ur"</formula>
    </cfRule>
  </conditionalFormatting>
  <dataValidations count="7">
    <dataValidation type="list" allowBlank="1" showInputMessage="1" showErrorMessage="1" sqref="M50:P50 M23:R24">
      <formula1>$AI$186:$AI$194</formula1>
    </dataValidation>
    <dataValidation type="list" allowBlank="1" showInputMessage="1" showErrorMessage="1" sqref="I28:P49">
      <formula1>"Delno zaposlen s fiksnim %, Delno zaposlen z variabilnim %"</formula1>
    </dataValidation>
    <dataValidation type="list" allowBlank="1" showInputMessage="1" showErrorMessage="1" sqref="L162:O162">
      <formula1>$AI$160:$AI$166</formula1>
    </dataValidation>
    <dataValidation type="list" allowBlank="1" showInputMessage="1" showErrorMessage="1" sqref="Q28:S49">
      <formula1>AG28:AH28</formula1>
    </dataValidation>
    <dataValidation type="list" allowBlank="1" showInputMessage="1" showErrorMessage="1" sqref="H130:H134">
      <formula1>DDOWN</formula1>
    </dataValidation>
    <dataValidation type="list" allowBlank="1" showInputMessage="1" showErrorMessage="1" sqref="AC54:AD134 AE130:AE134">
      <formula1>"Nadurno delo"</formula1>
    </dataValidation>
    <dataValidation type="list" allowBlank="1" showInputMessage="1" showErrorMessage="1" sqref="H54:H129">
      <formula1>IF(AC54=0,DDOWN,DDOWN2)</formula1>
    </dataValidation>
  </dataValidations>
  <printOptions horizontalCentered="1"/>
  <pageMargins left="0.39370078740157483" right="0.22666666666666666" top="0.35433070866141736" bottom="0.59055118110236227" header="0" footer="0"/>
  <pageSetup paperSize="9" scale="65" fitToHeight="0" orientation="portrait" r:id="rId1"/>
  <headerFooter alignWithMargins="0">
    <oddFooter>&amp;C&amp;P/&amp;N</oddFooter>
  </headerFooter>
  <rowBreaks count="2" manualBreakCount="2">
    <brk id="73" min="1" max="39" man="1"/>
    <brk id="144" min="1" max="39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2">
    <pageSetUpPr fitToPage="1"/>
  </sheetPr>
  <dimension ref="A2:BY81"/>
  <sheetViews>
    <sheetView view="pageBreakPreview" zoomScale="160" zoomScaleNormal="100" zoomScaleSheetLayoutView="160" workbookViewId="0"/>
  </sheetViews>
  <sheetFormatPr defaultColWidth="11.42578125" defaultRowHeight="12.75" x14ac:dyDescent="0.2"/>
  <cols>
    <col min="1" max="1" width="3.7109375" style="307" customWidth="1"/>
    <col min="2" max="2" width="6.7109375" style="307" customWidth="1"/>
    <col min="3" max="3" width="1.7109375" style="1" customWidth="1"/>
    <col min="4" max="4" width="5.28515625" style="90" customWidth="1"/>
    <col min="5" max="5" width="6" style="1" customWidth="1"/>
    <col min="6" max="6" width="3.7109375" style="1" customWidth="1"/>
    <col min="7" max="7" width="5.28515625" style="1" customWidth="1"/>
    <col min="8" max="8" width="1.7109375" style="1" customWidth="1"/>
    <col min="9" max="9" width="22" style="1" customWidth="1"/>
    <col min="10" max="11" width="1.7109375" style="1" customWidth="1"/>
    <col min="12" max="13" width="2.7109375" style="1" customWidth="1"/>
    <col min="14" max="16" width="1.7109375" style="1" customWidth="1"/>
    <col min="17" max="20" width="3.7109375" style="1" customWidth="1"/>
    <col min="21" max="21" width="1.7109375" style="1" customWidth="1"/>
    <col min="22" max="24" width="3.7109375" style="1" customWidth="1"/>
    <col min="25" max="25" width="1.7109375" style="1" customWidth="1"/>
    <col min="26" max="26" width="5.140625" style="1" customWidth="1"/>
    <col min="27" max="27" width="4.28515625" style="1" customWidth="1"/>
    <col min="28" max="28" width="4.5703125" style="1" customWidth="1"/>
    <col min="29" max="29" width="1.7109375" style="1" customWidth="1"/>
    <col min="30" max="33" width="3.7109375" style="1" customWidth="1"/>
    <col min="34" max="34" width="1.7109375" style="1" customWidth="1"/>
    <col min="35" max="38" width="3.7109375" style="1" customWidth="1"/>
    <col min="39" max="39" width="1.7109375" style="1" customWidth="1"/>
    <col min="40" max="40" width="6.7109375" style="307" customWidth="1"/>
    <col min="41" max="77" width="11.42578125" style="1" hidden="1" customWidth="1"/>
    <col min="78" max="121" width="0" style="1" hidden="1" customWidth="1"/>
    <col min="122" max="122" width="4.85546875" style="1" customWidth="1"/>
    <col min="123" max="139" width="0" style="1" hidden="1" customWidth="1"/>
    <col min="140" max="140" width="4.42578125" style="1" customWidth="1"/>
    <col min="141" max="16384" width="11.42578125" style="1"/>
  </cols>
  <sheetData>
    <row r="2" spans="1:42" x14ac:dyDescent="0.2">
      <c r="B2" s="171"/>
      <c r="C2" s="171"/>
      <c r="D2" s="139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AN2" s="171"/>
    </row>
    <row r="3" spans="1:42" x14ac:dyDescent="0.2">
      <c r="B3" s="171"/>
      <c r="C3" s="171"/>
      <c r="D3" s="139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171"/>
      <c r="AH3" s="171"/>
      <c r="AI3" s="171"/>
      <c r="AJ3" s="171"/>
      <c r="AK3" s="171"/>
      <c r="AL3" s="171"/>
      <c r="AM3" s="171"/>
      <c r="AN3" s="171"/>
    </row>
    <row r="4" spans="1:42" x14ac:dyDescent="0.2">
      <c r="B4" s="171"/>
      <c r="C4" s="171"/>
      <c r="D4" s="139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/>
      <c r="AG4" s="171"/>
      <c r="AH4" s="171"/>
      <c r="AI4" s="171"/>
      <c r="AJ4" s="171"/>
      <c r="AK4" s="171"/>
      <c r="AL4" s="171"/>
      <c r="AM4" s="171"/>
      <c r="AN4" s="171"/>
    </row>
    <row r="5" spans="1:42" x14ac:dyDescent="0.2">
      <c r="B5" s="171"/>
      <c r="C5" s="171"/>
      <c r="D5" s="139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</row>
    <row r="6" spans="1:42" x14ac:dyDescent="0.2">
      <c r="B6" s="171"/>
      <c r="C6" s="171"/>
      <c r="D6" s="139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</row>
    <row r="7" spans="1:42" ht="24.95" customHeight="1" thickBot="1" x14ac:dyDescent="0.25">
      <c r="B7" s="171"/>
      <c r="C7" s="171"/>
      <c r="D7" s="139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71"/>
      <c r="AB7" s="171"/>
      <c r="AC7" s="171"/>
      <c r="AD7" s="171"/>
      <c r="AE7" s="171"/>
      <c r="AF7" s="171"/>
      <c r="AG7" s="171"/>
      <c r="AH7" s="171"/>
      <c r="AI7" s="171"/>
      <c r="AJ7" s="171"/>
      <c r="AK7" s="171"/>
      <c r="AL7" s="171"/>
      <c r="AM7" s="171"/>
      <c r="AN7" s="171"/>
    </row>
    <row r="8" spans="1:42" s="2" customFormat="1" ht="21.75" thickTop="1" thickBot="1" x14ac:dyDescent="0.25">
      <c r="A8" s="315"/>
      <c r="B8" s="15"/>
      <c r="C8" s="533" t="s">
        <v>100</v>
      </c>
      <c r="D8" s="534"/>
      <c r="E8" s="534"/>
      <c r="F8" s="534"/>
      <c r="G8" s="534"/>
      <c r="H8" s="534"/>
      <c r="I8" s="534"/>
      <c r="J8" s="534"/>
      <c r="K8" s="534"/>
      <c r="L8" s="534"/>
      <c r="M8" s="534"/>
      <c r="N8" s="534"/>
      <c r="O8" s="534"/>
      <c r="P8" s="534"/>
      <c r="Q8" s="534"/>
      <c r="R8" s="534"/>
      <c r="S8" s="534"/>
      <c r="T8" s="534"/>
      <c r="U8" s="534"/>
      <c r="V8" s="534"/>
      <c r="W8" s="534"/>
      <c r="X8" s="534"/>
      <c r="Y8" s="534"/>
      <c r="Z8" s="534"/>
      <c r="AA8" s="534"/>
      <c r="AB8" s="534"/>
      <c r="AC8" s="534"/>
      <c r="AD8" s="534"/>
      <c r="AE8" s="534"/>
      <c r="AF8" s="534"/>
      <c r="AG8" s="534"/>
      <c r="AH8" s="534"/>
      <c r="AI8" s="534"/>
      <c r="AJ8" s="534"/>
      <c r="AK8" s="534"/>
      <c r="AL8" s="534"/>
      <c r="AM8" s="535"/>
      <c r="AN8" s="15"/>
    </row>
    <row r="9" spans="1:42" s="2" customFormat="1" ht="30" customHeight="1" thickTop="1" thickBot="1" x14ac:dyDescent="0.25">
      <c r="A9" s="3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</row>
    <row r="10" spans="1:42" s="2" customFormat="1" ht="9" customHeight="1" thickTop="1" x14ac:dyDescent="0.2">
      <c r="A10" s="315"/>
      <c r="B10" s="15"/>
      <c r="C10" s="206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  <c r="AE10" s="208"/>
      <c r="AF10" s="208"/>
      <c r="AG10" s="208"/>
      <c r="AH10" s="208"/>
      <c r="AI10" s="208"/>
      <c r="AJ10" s="208"/>
      <c r="AK10" s="208"/>
      <c r="AL10" s="208"/>
      <c r="AM10" s="184"/>
      <c r="AN10" s="15"/>
    </row>
    <row r="11" spans="1:42" s="2" customFormat="1" ht="18" x14ac:dyDescent="0.2">
      <c r="A11" s="315"/>
      <c r="B11" s="15"/>
      <c r="C11" s="207"/>
      <c r="D11" s="536" t="s">
        <v>74</v>
      </c>
      <c r="E11" s="537"/>
      <c r="F11" s="537"/>
      <c r="G11" s="537"/>
      <c r="H11" s="537"/>
      <c r="I11" s="537"/>
      <c r="J11" s="537"/>
      <c r="K11" s="537"/>
      <c r="L11" s="537"/>
      <c r="M11" s="537"/>
      <c r="N11" s="537"/>
      <c r="O11" s="537"/>
      <c r="P11" s="537"/>
      <c r="Q11" s="537"/>
      <c r="R11" s="537"/>
      <c r="S11" s="537"/>
      <c r="T11" s="537"/>
      <c r="U11" s="537"/>
      <c r="V11" s="537"/>
      <c r="W11" s="537"/>
      <c r="X11" s="537"/>
      <c r="Y11" s="537"/>
      <c r="Z11" s="537"/>
      <c r="AA11" s="537"/>
      <c r="AB11" s="537"/>
      <c r="AC11" s="537"/>
      <c r="AD11" s="537"/>
      <c r="AE11" s="537"/>
      <c r="AF11" s="537"/>
      <c r="AG11" s="537"/>
      <c r="AH11" s="537"/>
      <c r="AI11" s="537"/>
      <c r="AJ11" s="537"/>
      <c r="AK11" s="537"/>
      <c r="AL11" s="537"/>
      <c r="AM11" s="189"/>
      <c r="AN11" s="15"/>
    </row>
    <row r="12" spans="1:42" s="2" customFormat="1" ht="18" customHeight="1" x14ac:dyDescent="0.2">
      <c r="A12" s="315"/>
      <c r="B12" s="15"/>
      <c r="C12" s="207"/>
      <c r="D12" s="539" t="str">
        <f>IF(J13="","","Št. dok.: " &amp; J13 &amp;" - " &amp;TEXT(J21,"YYY") &amp;"/" &amp;TEXT(J22,"YYYY"))</f>
        <v/>
      </c>
      <c r="E12" s="539"/>
      <c r="F12" s="539"/>
      <c r="G12" s="539"/>
      <c r="H12" s="539"/>
      <c r="I12" s="539"/>
      <c r="J12" s="540"/>
      <c r="K12" s="540"/>
      <c r="L12" s="540"/>
      <c r="M12" s="540"/>
      <c r="N12" s="540"/>
      <c r="O12" s="540"/>
      <c r="P12" s="540"/>
      <c r="Q12" s="540"/>
      <c r="R12" s="540"/>
      <c r="S12" s="540"/>
      <c r="T12" s="540"/>
      <c r="U12" s="540"/>
      <c r="V12" s="540"/>
      <c r="W12" s="540"/>
      <c r="X12" s="540"/>
      <c r="Y12" s="540"/>
      <c r="Z12" s="540"/>
      <c r="AA12" s="540"/>
      <c r="AB12" s="540"/>
      <c r="AC12" s="540"/>
      <c r="AD12" s="540"/>
      <c r="AE12" s="540"/>
      <c r="AF12" s="540"/>
      <c r="AG12" s="540"/>
      <c r="AH12" s="540"/>
      <c r="AI12" s="540"/>
      <c r="AJ12" s="540"/>
      <c r="AK12" s="540"/>
      <c r="AL12" s="540"/>
      <c r="AM12" s="186"/>
      <c r="AN12" s="15"/>
    </row>
    <row r="13" spans="1:42" s="2" customFormat="1" ht="18" customHeight="1" x14ac:dyDescent="0.2">
      <c r="A13" s="315"/>
      <c r="B13" s="15"/>
      <c r="C13" s="207"/>
      <c r="D13" s="528" t="s">
        <v>81</v>
      </c>
      <c r="E13" s="529"/>
      <c r="F13" s="529"/>
      <c r="G13" s="529"/>
      <c r="H13" s="529"/>
      <c r="I13" s="530"/>
      <c r="J13" s="538" t="str">
        <f>IF('Dnevna časovnica'!I13=0,"",'Dnevna časovnica'!I13)</f>
        <v/>
      </c>
      <c r="K13" s="538"/>
      <c r="L13" s="538"/>
      <c r="M13" s="538"/>
      <c r="N13" s="538"/>
      <c r="O13" s="538"/>
      <c r="P13" s="538"/>
      <c r="Q13" s="538"/>
      <c r="R13" s="538"/>
      <c r="S13" s="538"/>
      <c r="T13" s="538"/>
      <c r="U13" s="538"/>
      <c r="V13" s="538"/>
      <c r="W13" s="538"/>
      <c r="X13" s="538"/>
      <c r="Y13" s="538"/>
      <c r="Z13" s="538"/>
      <c r="AA13" s="538"/>
      <c r="AB13" s="538"/>
      <c r="AC13" s="538"/>
      <c r="AD13" s="538"/>
      <c r="AE13" s="538"/>
      <c r="AF13" s="538"/>
      <c r="AG13" s="538"/>
      <c r="AH13" s="538"/>
      <c r="AI13" s="538"/>
      <c r="AJ13" s="538"/>
      <c r="AK13" s="538"/>
      <c r="AL13" s="538"/>
      <c r="AM13" s="311"/>
      <c r="AN13" s="15"/>
      <c r="AP13" s="103">
        <v>0</v>
      </c>
    </row>
    <row r="14" spans="1:42" s="2" customFormat="1" ht="18" customHeight="1" x14ac:dyDescent="0.2">
      <c r="A14" s="315"/>
      <c r="B14" s="15"/>
      <c r="C14" s="207"/>
      <c r="D14" s="339" t="s">
        <v>73</v>
      </c>
      <c r="E14" s="340"/>
      <c r="F14" s="340"/>
      <c r="G14" s="340"/>
      <c r="H14" s="340"/>
      <c r="I14" s="341"/>
      <c r="J14" s="538" t="str">
        <f>IF('Dnevna časovnica'!I14=0,"",'Dnevna časovnica'!I14)</f>
        <v/>
      </c>
      <c r="K14" s="538"/>
      <c r="L14" s="538"/>
      <c r="M14" s="538"/>
      <c r="N14" s="538"/>
      <c r="O14" s="538"/>
      <c r="P14" s="538"/>
      <c r="Q14" s="538"/>
      <c r="R14" s="538"/>
      <c r="S14" s="538"/>
      <c r="T14" s="538"/>
      <c r="U14" s="538"/>
      <c r="V14" s="538"/>
      <c r="W14" s="538"/>
      <c r="X14" s="538"/>
      <c r="Y14" s="538"/>
      <c r="Z14" s="538"/>
      <c r="AA14" s="538"/>
      <c r="AB14" s="538"/>
      <c r="AC14" s="538"/>
      <c r="AD14" s="538"/>
      <c r="AE14" s="538"/>
      <c r="AF14" s="538"/>
      <c r="AG14" s="538"/>
      <c r="AH14" s="538"/>
      <c r="AI14" s="538"/>
      <c r="AJ14" s="538"/>
      <c r="AK14" s="538"/>
      <c r="AL14" s="538"/>
      <c r="AM14" s="311"/>
      <c r="AN14" s="15"/>
      <c r="AP14" s="102">
        <v>0.161</v>
      </c>
    </row>
    <row r="15" spans="1:42" s="2" customFormat="1" ht="18" customHeight="1" x14ac:dyDescent="0.2">
      <c r="A15" s="315"/>
      <c r="B15" s="15"/>
      <c r="C15" s="207"/>
      <c r="D15" s="528" t="s">
        <v>68</v>
      </c>
      <c r="E15" s="529"/>
      <c r="F15" s="529"/>
      <c r="G15" s="529"/>
      <c r="H15" s="529"/>
      <c r="I15" s="530"/>
      <c r="J15" s="538" t="str">
        <f>IF('Dnevna časovnica'!I15=0,"",'Dnevna časovnica'!I15)</f>
        <v/>
      </c>
      <c r="K15" s="538"/>
      <c r="L15" s="538"/>
      <c r="M15" s="538"/>
      <c r="N15" s="538"/>
      <c r="O15" s="538"/>
      <c r="P15" s="538"/>
      <c r="Q15" s="538"/>
      <c r="R15" s="538"/>
      <c r="S15" s="538"/>
      <c r="T15" s="538"/>
      <c r="U15" s="538"/>
      <c r="V15" s="538"/>
      <c r="W15" s="538"/>
      <c r="X15" s="538"/>
      <c r="Y15" s="538"/>
      <c r="Z15" s="538"/>
      <c r="AA15" s="538"/>
      <c r="AB15" s="538"/>
      <c r="AC15" s="538"/>
      <c r="AD15" s="538"/>
      <c r="AE15" s="538"/>
      <c r="AF15" s="538"/>
      <c r="AG15" s="538"/>
      <c r="AH15" s="538"/>
      <c r="AI15" s="538"/>
      <c r="AJ15" s="538"/>
      <c r="AK15" s="538"/>
      <c r="AL15" s="538"/>
      <c r="AM15" s="311"/>
      <c r="AN15" s="15"/>
      <c r="AP15" s="102">
        <v>0.16339999999999999</v>
      </c>
    </row>
    <row r="16" spans="1:42" s="2" customFormat="1" ht="18" customHeight="1" x14ac:dyDescent="0.2">
      <c r="A16" s="315"/>
      <c r="B16" s="15"/>
      <c r="C16" s="207"/>
      <c r="D16" s="528" t="s">
        <v>97</v>
      </c>
      <c r="E16" s="529"/>
      <c r="F16" s="529"/>
      <c r="G16" s="529"/>
      <c r="H16" s="529"/>
      <c r="I16" s="530"/>
      <c r="J16" s="538" t="str">
        <f>IF('Dnevna časovnica'!I16=0,"",'Dnevna časovnica'!I16)</f>
        <v/>
      </c>
      <c r="K16" s="538"/>
      <c r="L16" s="538"/>
      <c r="M16" s="538"/>
      <c r="N16" s="538"/>
      <c r="O16" s="538"/>
      <c r="P16" s="538"/>
      <c r="Q16" s="538"/>
      <c r="R16" s="538"/>
      <c r="S16" s="538"/>
      <c r="T16" s="538"/>
      <c r="U16" s="538"/>
      <c r="V16" s="538"/>
      <c r="W16" s="538"/>
      <c r="X16" s="538"/>
      <c r="Y16" s="538"/>
      <c r="Z16" s="538"/>
      <c r="AA16" s="538"/>
      <c r="AB16" s="538"/>
      <c r="AC16" s="538"/>
      <c r="AD16" s="538"/>
      <c r="AE16" s="538"/>
      <c r="AF16" s="538"/>
      <c r="AG16" s="538"/>
      <c r="AH16" s="538"/>
      <c r="AI16" s="538"/>
      <c r="AJ16" s="538"/>
      <c r="AK16" s="538"/>
      <c r="AL16" s="538"/>
      <c r="AM16" s="311"/>
      <c r="AN16" s="15"/>
      <c r="AP16" s="102">
        <v>0.16039999999999999</v>
      </c>
    </row>
    <row r="17" spans="1:42" s="2" customFormat="1" ht="18" customHeight="1" x14ac:dyDescent="0.2">
      <c r="A17" s="315"/>
      <c r="B17" s="15"/>
      <c r="C17" s="207"/>
      <c r="D17" s="528" t="s">
        <v>82</v>
      </c>
      <c r="E17" s="529"/>
      <c r="F17" s="529"/>
      <c r="G17" s="529"/>
      <c r="H17" s="529"/>
      <c r="I17" s="530"/>
      <c r="J17" s="538" t="str">
        <f>IF('Dnevna časovnica'!I17=0,"",'Dnevna časovnica'!I17)</f>
        <v/>
      </c>
      <c r="K17" s="538"/>
      <c r="L17" s="538"/>
      <c r="M17" s="538"/>
      <c r="N17" s="538"/>
      <c r="O17" s="538"/>
      <c r="P17" s="538"/>
      <c r="Q17" s="538"/>
      <c r="R17" s="538"/>
      <c r="S17" s="538"/>
      <c r="T17" s="538"/>
      <c r="U17" s="538"/>
      <c r="V17" s="538"/>
      <c r="W17" s="538"/>
      <c r="X17" s="538"/>
      <c r="Y17" s="538"/>
      <c r="Z17" s="538"/>
      <c r="AA17" s="538"/>
      <c r="AB17" s="538"/>
      <c r="AC17" s="538"/>
      <c r="AD17" s="538"/>
      <c r="AE17" s="538"/>
      <c r="AF17" s="538"/>
      <c r="AG17" s="538"/>
      <c r="AH17" s="538"/>
      <c r="AI17" s="538"/>
      <c r="AJ17" s="538"/>
      <c r="AK17" s="538"/>
      <c r="AL17" s="538"/>
      <c r="AM17" s="311"/>
      <c r="AN17" s="15"/>
      <c r="AP17" s="102">
        <v>0.1167</v>
      </c>
    </row>
    <row r="18" spans="1:42" s="2" customFormat="1" ht="9" customHeight="1" x14ac:dyDescent="0.2">
      <c r="A18" s="315"/>
      <c r="B18" s="15"/>
      <c r="C18" s="207"/>
      <c r="D18" s="209"/>
      <c r="E18" s="209"/>
      <c r="F18" s="209"/>
      <c r="G18" s="209"/>
      <c r="H18" s="209"/>
      <c r="I18" s="209"/>
      <c r="J18" s="209"/>
      <c r="K18" s="209"/>
      <c r="L18" s="209"/>
      <c r="M18" s="209"/>
      <c r="N18" s="209"/>
      <c r="O18" s="209"/>
      <c r="P18" s="209"/>
      <c r="Q18" s="209"/>
      <c r="R18" s="209"/>
      <c r="S18" s="209"/>
      <c r="T18" s="209"/>
      <c r="U18" s="209"/>
      <c r="V18" s="209"/>
      <c r="W18" s="209"/>
      <c r="X18" s="209"/>
      <c r="Y18" s="209"/>
      <c r="Z18" s="209"/>
      <c r="AA18" s="209"/>
      <c r="AB18" s="209"/>
      <c r="AC18" s="209"/>
      <c r="AD18" s="209"/>
      <c r="AE18" s="209"/>
      <c r="AF18" s="209"/>
      <c r="AG18" s="209"/>
      <c r="AH18" s="209"/>
      <c r="AI18" s="209"/>
      <c r="AJ18" s="209"/>
      <c r="AK18" s="209"/>
      <c r="AL18" s="209"/>
      <c r="AM18" s="186"/>
      <c r="AN18" s="15"/>
      <c r="AP18" s="102">
        <v>0.13439999999999999</v>
      </c>
    </row>
    <row r="19" spans="1:42" s="2" customFormat="1" ht="18" x14ac:dyDescent="0.2">
      <c r="A19" s="315"/>
      <c r="B19" s="15"/>
      <c r="C19" s="207"/>
      <c r="D19" s="531" t="s">
        <v>80</v>
      </c>
      <c r="E19" s="531"/>
      <c r="F19" s="531"/>
      <c r="G19" s="531"/>
      <c r="H19" s="531"/>
      <c r="I19" s="531"/>
      <c r="J19" s="531"/>
      <c r="K19" s="531"/>
      <c r="L19" s="531"/>
      <c r="M19" s="531"/>
      <c r="N19" s="531"/>
      <c r="O19" s="531"/>
      <c r="P19" s="531"/>
      <c r="Q19" s="531"/>
      <c r="R19" s="531"/>
      <c r="S19" s="531"/>
      <c r="T19" s="531"/>
      <c r="U19" s="531"/>
      <c r="V19" s="531"/>
      <c r="W19" s="531"/>
      <c r="X19" s="531"/>
      <c r="Y19" s="531"/>
      <c r="Z19" s="531"/>
      <c r="AA19" s="531"/>
      <c r="AB19" s="531"/>
      <c r="AC19" s="531"/>
      <c r="AD19" s="531"/>
      <c r="AE19" s="531"/>
      <c r="AF19" s="531"/>
      <c r="AG19" s="531"/>
      <c r="AH19" s="531"/>
      <c r="AI19" s="531"/>
      <c r="AJ19" s="531"/>
      <c r="AK19" s="531"/>
      <c r="AL19" s="531"/>
      <c r="AM19" s="188"/>
      <c r="AN19" s="15"/>
    </row>
    <row r="20" spans="1:42" s="2" customFormat="1" ht="9" customHeight="1" x14ac:dyDescent="0.2">
      <c r="A20" s="315"/>
      <c r="B20" s="15"/>
      <c r="C20" s="207"/>
      <c r="D20" s="210"/>
      <c r="E20" s="210"/>
      <c r="F20" s="210"/>
      <c r="G20" s="210"/>
      <c r="H20" s="210"/>
      <c r="I20" s="210"/>
      <c r="J20" s="210"/>
      <c r="K20" s="210"/>
      <c r="L20" s="210"/>
      <c r="M20" s="210"/>
      <c r="N20" s="210"/>
      <c r="O20" s="210"/>
      <c r="P20" s="210"/>
      <c r="Q20" s="210"/>
      <c r="R20" s="210"/>
      <c r="S20" s="210"/>
      <c r="T20" s="210"/>
      <c r="U20" s="210"/>
      <c r="V20" s="210"/>
      <c r="W20" s="210"/>
      <c r="X20" s="210"/>
      <c r="Y20" s="210"/>
      <c r="Z20" s="210"/>
      <c r="AA20" s="210"/>
      <c r="AB20" s="210"/>
      <c r="AC20" s="210"/>
      <c r="AD20" s="210"/>
      <c r="AE20" s="210"/>
      <c r="AF20" s="210"/>
      <c r="AG20" s="210"/>
      <c r="AH20" s="210"/>
      <c r="AI20" s="210"/>
      <c r="AJ20" s="210"/>
      <c r="AK20" s="210"/>
      <c r="AL20" s="211"/>
      <c r="AM20" s="189"/>
      <c r="AN20" s="15"/>
    </row>
    <row r="21" spans="1:42" s="2" customFormat="1" ht="18" customHeight="1" x14ac:dyDescent="0.2">
      <c r="A21" s="315"/>
      <c r="B21" s="15"/>
      <c r="C21" s="207"/>
      <c r="D21" s="523" t="s">
        <v>86</v>
      </c>
      <c r="E21" s="524"/>
      <c r="F21" s="524"/>
      <c r="G21" s="524"/>
      <c r="H21" s="525"/>
      <c r="I21" s="526"/>
      <c r="J21" s="532"/>
      <c r="K21" s="532"/>
      <c r="L21" s="532"/>
      <c r="M21" s="532"/>
      <c r="N21" s="532"/>
      <c r="O21" s="532"/>
      <c r="P21" s="532"/>
      <c r="Q21" s="532"/>
      <c r="R21" s="532"/>
      <c r="S21" s="532"/>
      <c r="T21" s="532"/>
      <c r="U21" s="532"/>
      <c r="V21" s="532"/>
      <c r="W21" s="532"/>
      <c r="X21" s="532"/>
      <c r="Y21" s="532"/>
      <c r="Z21" s="532"/>
      <c r="AA21" s="532"/>
      <c r="AB21" s="532"/>
      <c r="AC21" s="532"/>
      <c r="AD21" s="532"/>
      <c r="AE21" s="532"/>
      <c r="AF21" s="532"/>
      <c r="AG21" s="532"/>
      <c r="AH21" s="532"/>
      <c r="AI21" s="532"/>
      <c r="AJ21" s="532"/>
      <c r="AK21" s="532"/>
      <c r="AL21" s="532"/>
      <c r="AM21" s="190"/>
      <c r="AN21" s="15"/>
    </row>
    <row r="22" spans="1:42" s="2" customFormat="1" ht="18" customHeight="1" x14ac:dyDescent="0.2">
      <c r="A22" s="315"/>
      <c r="B22" s="15"/>
      <c r="C22" s="207"/>
      <c r="D22" s="523" t="s">
        <v>87</v>
      </c>
      <c r="E22" s="524"/>
      <c r="F22" s="524"/>
      <c r="G22" s="524"/>
      <c r="H22" s="525"/>
      <c r="I22" s="526"/>
      <c r="J22" s="527" t="str">
        <f>IF(J21=0,"",DATE(YEAR(J21)+1,MONTH(J21),DAY(J21)))</f>
        <v/>
      </c>
      <c r="K22" s="527"/>
      <c r="L22" s="527"/>
      <c r="M22" s="527"/>
      <c r="N22" s="527"/>
      <c r="O22" s="527"/>
      <c r="P22" s="527"/>
      <c r="Q22" s="527"/>
      <c r="R22" s="527"/>
      <c r="S22" s="527"/>
      <c r="T22" s="527"/>
      <c r="U22" s="527"/>
      <c r="V22" s="527"/>
      <c r="W22" s="527"/>
      <c r="X22" s="527"/>
      <c r="Y22" s="527"/>
      <c r="Z22" s="527"/>
      <c r="AA22" s="527"/>
      <c r="AB22" s="527"/>
      <c r="AC22" s="527"/>
      <c r="AD22" s="527"/>
      <c r="AE22" s="527"/>
      <c r="AF22" s="527"/>
      <c r="AG22" s="527"/>
      <c r="AH22" s="527"/>
      <c r="AI22" s="527"/>
      <c r="AJ22" s="527"/>
      <c r="AK22" s="527"/>
      <c r="AL22" s="527"/>
      <c r="AM22" s="191"/>
      <c r="AN22" s="15"/>
    </row>
    <row r="23" spans="1:42" s="2" customFormat="1" ht="9" customHeight="1" thickBot="1" x14ac:dyDescent="0.25">
      <c r="A23" s="315"/>
      <c r="B23" s="15"/>
      <c r="C23" s="196"/>
      <c r="D23" s="306"/>
      <c r="E23" s="306"/>
      <c r="F23" s="306"/>
      <c r="G23" s="306"/>
      <c r="H23" s="306"/>
      <c r="I23" s="306"/>
      <c r="J23" s="306"/>
      <c r="K23" s="306"/>
      <c r="L23" s="306"/>
      <c r="M23" s="306"/>
      <c r="N23" s="306"/>
      <c r="O23" s="306"/>
      <c r="P23" s="306"/>
      <c r="Q23" s="306"/>
      <c r="R23" s="306"/>
      <c r="S23" s="306"/>
      <c r="T23" s="306"/>
      <c r="U23" s="306"/>
      <c r="V23" s="306"/>
      <c r="W23" s="306"/>
      <c r="X23" s="306"/>
      <c r="Y23" s="306"/>
      <c r="Z23" s="306"/>
      <c r="AA23" s="306"/>
      <c r="AB23" s="306"/>
      <c r="AC23" s="306"/>
      <c r="AD23" s="306"/>
      <c r="AE23" s="306"/>
      <c r="AF23" s="306"/>
      <c r="AG23" s="306"/>
      <c r="AH23" s="306"/>
      <c r="AI23" s="306"/>
      <c r="AJ23" s="306"/>
      <c r="AK23" s="306"/>
      <c r="AL23" s="268"/>
      <c r="AM23" s="269"/>
      <c r="AN23" s="15"/>
    </row>
    <row r="24" spans="1:42" s="3" customFormat="1" ht="13.5" thickTop="1" x14ac:dyDescent="0.2">
      <c r="A24" s="316"/>
      <c r="B24" s="13"/>
      <c r="C24" s="13"/>
      <c r="D24" s="97"/>
      <c r="E24" s="97"/>
      <c r="F24" s="97"/>
      <c r="G24" s="97"/>
      <c r="H24" s="97"/>
      <c r="I24" s="97"/>
      <c r="J24" s="97"/>
      <c r="K24" s="97"/>
      <c r="L24" s="97"/>
      <c r="M24" s="98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3"/>
      <c r="AM24" s="13"/>
      <c r="AN24" s="13"/>
    </row>
    <row r="25" spans="1:42" s="3" customFormat="1" ht="13.5" thickBot="1" x14ac:dyDescent="0.25">
      <c r="A25" s="316"/>
      <c r="B25" s="13"/>
      <c r="C25" s="13"/>
      <c r="D25" s="97"/>
      <c r="E25" s="97"/>
      <c r="F25" s="97"/>
      <c r="G25" s="97"/>
      <c r="H25" s="97"/>
      <c r="I25" s="97"/>
      <c r="J25" s="97"/>
      <c r="K25" s="97"/>
      <c r="L25" s="97"/>
      <c r="M25" s="98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3"/>
      <c r="AM25" s="13"/>
      <c r="AN25" s="13"/>
    </row>
    <row r="26" spans="1:42" s="3" customFormat="1" ht="13.5" thickTop="1" x14ac:dyDescent="0.2">
      <c r="A26" s="316"/>
      <c r="B26" s="30"/>
      <c r="C26" s="223"/>
      <c r="D26" s="259"/>
      <c r="E26" s="259"/>
      <c r="F26" s="259"/>
      <c r="G26" s="259"/>
      <c r="H26" s="259"/>
      <c r="I26" s="259"/>
      <c r="J26" s="259"/>
      <c r="K26" s="259"/>
      <c r="L26" s="259"/>
      <c r="M26" s="260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Z26" s="261"/>
      <c r="AA26" s="261"/>
      <c r="AB26" s="261"/>
      <c r="AC26" s="261"/>
      <c r="AD26" s="261"/>
      <c r="AE26" s="261"/>
      <c r="AF26" s="261"/>
      <c r="AG26" s="261"/>
      <c r="AH26" s="261"/>
      <c r="AI26" s="261"/>
      <c r="AJ26" s="261"/>
      <c r="AK26" s="261"/>
      <c r="AL26" s="262"/>
      <c r="AM26" s="263"/>
      <c r="AN26" s="30"/>
    </row>
    <row r="27" spans="1:42" s="6" customFormat="1" ht="18" customHeight="1" x14ac:dyDescent="0.2">
      <c r="A27" s="317"/>
      <c r="B27" s="16"/>
      <c r="C27" s="224"/>
      <c r="D27" s="536" t="s">
        <v>96</v>
      </c>
      <c r="E27" s="537"/>
      <c r="F27" s="537"/>
      <c r="G27" s="537"/>
      <c r="H27" s="537"/>
      <c r="I27" s="537"/>
      <c r="J27" s="537"/>
      <c r="K27" s="537"/>
      <c r="L27" s="537"/>
      <c r="M27" s="537"/>
      <c r="N27" s="537"/>
      <c r="O27" s="537"/>
      <c r="P27" s="537"/>
      <c r="Q27" s="537"/>
      <c r="R27" s="537"/>
      <c r="S27" s="537"/>
      <c r="T27" s="537"/>
      <c r="U27" s="537"/>
      <c r="V27" s="537"/>
      <c r="W27" s="537"/>
      <c r="X27" s="537"/>
      <c r="Y27" s="537"/>
      <c r="Z27" s="537"/>
      <c r="AA27" s="537"/>
      <c r="AB27" s="537"/>
      <c r="AC27" s="537"/>
      <c r="AD27" s="537"/>
      <c r="AE27" s="537"/>
      <c r="AF27" s="537"/>
      <c r="AG27" s="537"/>
      <c r="AH27" s="537"/>
      <c r="AI27" s="537"/>
      <c r="AJ27" s="537"/>
      <c r="AK27" s="537"/>
      <c r="AL27" s="537"/>
      <c r="AM27" s="270"/>
      <c r="AN27" s="16"/>
    </row>
    <row r="28" spans="1:42" ht="20.100000000000001" customHeight="1" x14ac:dyDescent="0.2">
      <c r="B28" s="171"/>
      <c r="C28" s="225"/>
      <c r="D28" s="305"/>
      <c r="E28" s="304"/>
      <c r="F28" s="304"/>
      <c r="G28" s="304"/>
      <c r="H28" s="304"/>
      <c r="I28" s="304"/>
      <c r="J28" s="304"/>
      <c r="K28" s="304"/>
      <c r="L28" s="304"/>
      <c r="M28" s="304"/>
      <c r="N28" s="304"/>
      <c r="O28" s="304"/>
      <c r="P28" s="304"/>
      <c r="Q28" s="304"/>
      <c r="R28" s="304"/>
      <c r="S28" s="304"/>
      <c r="T28" s="304"/>
      <c r="U28" s="304"/>
      <c r="V28" s="304"/>
      <c r="W28" s="304"/>
      <c r="X28" s="304"/>
      <c r="Y28" s="304"/>
      <c r="Z28" s="304"/>
      <c r="AA28" s="304"/>
      <c r="AB28" s="304"/>
      <c r="AC28" s="304"/>
      <c r="AD28" s="304"/>
      <c r="AE28" s="304"/>
      <c r="AF28" s="304"/>
      <c r="AG28" s="304"/>
      <c r="AH28" s="304"/>
      <c r="AI28" s="304"/>
      <c r="AJ28" s="304"/>
      <c r="AK28" s="304"/>
      <c r="AL28" s="304"/>
      <c r="AM28" s="189"/>
      <c r="AN28" s="171"/>
    </row>
    <row r="29" spans="1:42" ht="20.100000000000001" customHeight="1" x14ac:dyDescent="0.2">
      <c r="B29" s="171"/>
      <c r="C29" s="225"/>
      <c r="D29" s="305"/>
      <c r="E29" s="304"/>
      <c r="F29" s="304"/>
      <c r="G29" s="304"/>
      <c r="H29" s="304"/>
      <c r="I29" s="304"/>
      <c r="J29" s="304"/>
      <c r="K29" s="304"/>
      <c r="L29" s="304"/>
      <c r="M29" s="304"/>
      <c r="N29" s="304"/>
      <c r="O29" s="304"/>
      <c r="P29" s="304"/>
      <c r="Q29" s="304"/>
      <c r="R29" s="304"/>
      <c r="S29" s="304"/>
      <c r="T29" s="304"/>
      <c r="U29" s="304"/>
      <c r="V29" s="304"/>
      <c r="W29" s="304"/>
      <c r="X29" s="304"/>
      <c r="Y29" s="304"/>
      <c r="Z29" s="304"/>
      <c r="AA29" s="304"/>
      <c r="AB29" s="304"/>
      <c r="AC29" s="304"/>
      <c r="AD29" s="304"/>
      <c r="AE29" s="304"/>
      <c r="AF29" s="304"/>
      <c r="AG29" s="304"/>
      <c r="AH29" s="304"/>
      <c r="AI29" s="304"/>
      <c r="AJ29" s="304"/>
      <c r="AK29" s="304"/>
      <c r="AL29" s="304"/>
      <c r="AM29" s="189"/>
      <c r="AN29" s="171"/>
    </row>
    <row r="30" spans="1:42" s="22" customFormat="1" ht="55.5" customHeight="1" x14ac:dyDescent="0.2">
      <c r="A30" s="309"/>
      <c r="B30" s="21"/>
      <c r="C30" s="225"/>
      <c r="D30" s="577"/>
      <c r="E30" s="577"/>
      <c r="F30" s="577"/>
      <c r="G30" s="577"/>
      <c r="H30" s="310"/>
      <c r="I30" s="570" t="s">
        <v>25</v>
      </c>
      <c r="J30" s="335"/>
      <c r="K30" s="573" t="s">
        <v>1</v>
      </c>
      <c r="L30" s="573"/>
      <c r="M30" s="573"/>
      <c r="N30" s="573"/>
      <c r="O30" s="573"/>
      <c r="P30" s="573"/>
      <c r="Q30" s="573"/>
      <c r="R30" s="573"/>
      <c r="S30" s="573"/>
      <c r="T30" s="573"/>
      <c r="U30" s="336"/>
      <c r="V30" s="570" t="s">
        <v>88</v>
      </c>
      <c r="W30" s="570"/>
      <c r="X30" s="570"/>
      <c r="Y30" s="336"/>
      <c r="Z30" s="573" t="s">
        <v>99</v>
      </c>
      <c r="AA30" s="573"/>
      <c r="AB30" s="573"/>
      <c r="AC30" s="573"/>
      <c r="AD30" s="573"/>
      <c r="AE30" s="573"/>
      <c r="AF30" s="573"/>
      <c r="AG30" s="573"/>
      <c r="AH30" s="308"/>
      <c r="AI30" s="570" t="s">
        <v>38</v>
      </c>
      <c r="AJ30" s="570"/>
      <c r="AK30" s="570"/>
      <c r="AL30" s="570"/>
      <c r="AM30" s="189"/>
      <c r="AN30" s="21"/>
    </row>
    <row r="31" spans="1:42" ht="15.75" x14ac:dyDescent="0.2">
      <c r="B31" s="171"/>
      <c r="C31" s="225"/>
      <c r="D31" s="577"/>
      <c r="E31" s="577"/>
      <c r="F31" s="577"/>
      <c r="G31" s="577"/>
      <c r="H31" s="310"/>
      <c r="I31" s="570"/>
      <c r="J31" s="337"/>
      <c r="K31" s="574" t="s">
        <v>89</v>
      </c>
      <c r="L31" s="575"/>
      <c r="M31" s="575"/>
      <c r="N31" s="575"/>
      <c r="O31" s="575"/>
      <c r="P31" s="338"/>
      <c r="Q31" s="575" t="s">
        <v>90</v>
      </c>
      <c r="R31" s="575"/>
      <c r="S31" s="575"/>
      <c r="T31" s="576"/>
      <c r="U31" s="337"/>
      <c r="V31" s="570"/>
      <c r="W31" s="570"/>
      <c r="X31" s="570"/>
      <c r="Y31" s="336"/>
      <c r="Z31" s="571" t="s">
        <v>90</v>
      </c>
      <c r="AA31" s="572"/>
      <c r="AB31" s="572"/>
      <c r="AC31" s="578" t="s">
        <v>103</v>
      </c>
      <c r="AD31" s="579"/>
      <c r="AE31" s="579"/>
      <c r="AF31" s="579"/>
      <c r="AG31" s="579"/>
      <c r="AH31" s="321"/>
      <c r="AI31" s="570"/>
      <c r="AJ31" s="570"/>
      <c r="AK31" s="570"/>
      <c r="AL31" s="570"/>
      <c r="AM31" s="189"/>
      <c r="AN31" s="171"/>
    </row>
    <row r="32" spans="1:42" s="171" customFormat="1" ht="5.0999999999999996" customHeight="1" x14ac:dyDescent="0.2">
      <c r="A32" s="307"/>
      <c r="C32" s="225"/>
      <c r="D32" s="305"/>
      <c r="E32" s="304"/>
      <c r="F32" s="304"/>
      <c r="G32" s="304"/>
      <c r="H32" s="304"/>
      <c r="I32" s="304"/>
      <c r="J32" s="304"/>
      <c r="K32" s="304"/>
      <c r="L32" s="304"/>
      <c r="M32" s="304"/>
      <c r="N32" s="304"/>
      <c r="O32" s="304"/>
      <c r="P32" s="304"/>
      <c r="Q32" s="304"/>
      <c r="R32" s="304"/>
      <c r="S32" s="304"/>
      <c r="T32" s="304"/>
      <c r="U32" s="304"/>
      <c r="V32" s="304"/>
      <c r="W32" s="304"/>
      <c r="X32" s="304"/>
      <c r="Y32" s="304"/>
      <c r="Z32" s="304"/>
      <c r="AA32" s="304"/>
      <c r="AB32" s="304"/>
      <c r="AC32" s="304"/>
      <c r="AD32" s="304"/>
      <c r="AE32" s="304"/>
      <c r="AF32" s="304"/>
      <c r="AG32" s="304"/>
      <c r="AH32" s="304"/>
      <c r="AI32" s="304"/>
      <c r="AJ32" s="304"/>
      <c r="AK32" s="304"/>
      <c r="AL32" s="304"/>
      <c r="AM32" s="189"/>
    </row>
    <row r="33" spans="1:40" s="327" customFormat="1" ht="20.100000000000001" customHeight="1" x14ac:dyDescent="0.2">
      <c r="A33" s="318"/>
      <c r="B33" s="319"/>
      <c r="C33" s="320"/>
      <c r="D33" s="321">
        <v>1</v>
      </c>
      <c r="E33" s="553" t="str">
        <f>IF(J21=0,"",J21)</f>
        <v/>
      </c>
      <c r="F33" s="554"/>
      <c r="G33" s="555"/>
      <c r="H33" s="322"/>
      <c r="I33" s="323"/>
      <c r="J33" s="324"/>
      <c r="K33" s="552"/>
      <c r="L33" s="552"/>
      <c r="M33" s="552"/>
      <c r="N33" s="552"/>
      <c r="O33" s="552"/>
      <c r="P33" s="324"/>
      <c r="Q33" s="551">
        <f>+K33*I33</f>
        <v>0</v>
      </c>
      <c r="R33" s="551"/>
      <c r="S33" s="551"/>
      <c r="T33" s="551"/>
      <c r="U33" s="324"/>
      <c r="V33" s="556"/>
      <c r="W33" s="556"/>
      <c r="X33" s="556"/>
      <c r="Y33" s="325"/>
      <c r="Z33" s="556"/>
      <c r="AA33" s="556"/>
      <c r="AB33" s="556"/>
      <c r="AC33" s="325"/>
      <c r="AD33" s="557"/>
      <c r="AE33" s="558"/>
      <c r="AF33" s="558"/>
      <c r="AG33" s="559"/>
      <c r="AH33" s="321"/>
      <c r="AI33" s="560">
        <f>+Z33+V33+Q33+I33</f>
        <v>0</v>
      </c>
      <c r="AJ33" s="560"/>
      <c r="AK33" s="560"/>
      <c r="AL33" s="560"/>
      <c r="AM33" s="326"/>
      <c r="AN33" s="319"/>
    </row>
    <row r="34" spans="1:40" s="171" customFormat="1" ht="5.0999999999999996" customHeight="1" x14ac:dyDescent="0.2">
      <c r="A34" s="307"/>
      <c r="C34" s="225"/>
      <c r="D34" s="13"/>
      <c r="E34" s="351"/>
      <c r="F34" s="351"/>
      <c r="G34" s="351"/>
      <c r="H34" s="300"/>
      <c r="I34" s="313"/>
      <c r="J34" s="300"/>
      <c r="K34" s="300"/>
      <c r="L34" s="300"/>
      <c r="M34" s="300"/>
      <c r="N34" s="300"/>
      <c r="O34" s="300"/>
      <c r="P34" s="300"/>
      <c r="Q34" s="313"/>
      <c r="R34" s="313"/>
      <c r="S34" s="313"/>
      <c r="T34" s="313"/>
      <c r="U34" s="300"/>
      <c r="V34" s="313"/>
      <c r="W34" s="313"/>
      <c r="X34" s="313"/>
      <c r="Y34" s="300"/>
      <c r="Z34" s="313"/>
      <c r="AA34" s="313"/>
      <c r="AB34" s="313"/>
      <c r="AC34" s="300"/>
      <c r="AD34" s="300"/>
      <c r="AE34" s="300"/>
      <c r="AF34" s="300"/>
      <c r="AG34" s="300"/>
      <c r="AH34" s="300"/>
      <c r="AI34" s="313"/>
      <c r="AJ34" s="313"/>
      <c r="AK34" s="313"/>
      <c r="AL34" s="313"/>
      <c r="AM34" s="189"/>
    </row>
    <row r="35" spans="1:40" s="327" customFormat="1" ht="20.100000000000001" customHeight="1" x14ac:dyDescent="0.2">
      <c r="A35" s="318"/>
      <c r="B35" s="319"/>
      <c r="C35" s="320"/>
      <c r="D35" s="321">
        <v>2</v>
      </c>
      <c r="E35" s="553" t="str">
        <f>IFERROR(DATE(YEAR(E33),MONTH(E33)+1,DAY(E33)),"")</f>
        <v/>
      </c>
      <c r="F35" s="554"/>
      <c r="G35" s="555"/>
      <c r="H35" s="322"/>
      <c r="I35" s="323"/>
      <c r="J35" s="324"/>
      <c r="K35" s="552"/>
      <c r="L35" s="552"/>
      <c r="M35" s="552"/>
      <c r="N35" s="552"/>
      <c r="O35" s="552"/>
      <c r="P35" s="324"/>
      <c r="Q35" s="551">
        <f>+K35*I35</f>
        <v>0</v>
      </c>
      <c r="R35" s="551"/>
      <c r="S35" s="551"/>
      <c r="T35" s="551"/>
      <c r="U35" s="324"/>
      <c r="V35" s="556"/>
      <c r="W35" s="556"/>
      <c r="X35" s="556"/>
      <c r="Y35" s="325"/>
      <c r="Z35" s="556"/>
      <c r="AA35" s="556"/>
      <c r="AB35" s="556"/>
      <c r="AC35" s="325"/>
      <c r="AD35" s="557"/>
      <c r="AE35" s="558"/>
      <c r="AF35" s="558"/>
      <c r="AG35" s="559"/>
      <c r="AH35" s="321"/>
      <c r="AI35" s="560">
        <f>+Z35+V35+Q35+I35</f>
        <v>0</v>
      </c>
      <c r="AJ35" s="560"/>
      <c r="AK35" s="560"/>
      <c r="AL35" s="560"/>
      <c r="AM35" s="326"/>
      <c r="AN35" s="319"/>
    </row>
    <row r="36" spans="1:40" s="171" customFormat="1" ht="5.0999999999999996" customHeight="1" x14ac:dyDescent="0.2">
      <c r="A36" s="307"/>
      <c r="C36" s="225"/>
      <c r="D36" s="13"/>
      <c r="E36" s="351"/>
      <c r="F36" s="351"/>
      <c r="G36" s="351"/>
      <c r="H36" s="300"/>
      <c r="I36" s="313"/>
      <c r="J36" s="300"/>
      <c r="K36" s="300"/>
      <c r="L36" s="300"/>
      <c r="M36" s="300"/>
      <c r="N36" s="300"/>
      <c r="O36" s="300"/>
      <c r="P36" s="300"/>
      <c r="Q36" s="313"/>
      <c r="R36" s="313"/>
      <c r="S36" s="313"/>
      <c r="T36" s="313"/>
      <c r="U36" s="300"/>
      <c r="V36" s="313"/>
      <c r="W36" s="313"/>
      <c r="X36" s="313"/>
      <c r="Y36" s="300"/>
      <c r="Z36" s="313"/>
      <c r="AA36" s="313"/>
      <c r="AB36" s="313"/>
      <c r="AC36" s="300"/>
      <c r="AD36" s="300"/>
      <c r="AE36" s="300"/>
      <c r="AF36" s="300"/>
      <c r="AG36" s="300"/>
      <c r="AH36" s="300"/>
      <c r="AI36" s="313"/>
      <c r="AJ36" s="313"/>
      <c r="AK36" s="313"/>
      <c r="AL36" s="313"/>
      <c r="AM36" s="189"/>
    </row>
    <row r="37" spans="1:40" s="327" customFormat="1" ht="20.100000000000001" customHeight="1" x14ac:dyDescent="0.2">
      <c r="A37" s="318"/>
      <c r="B37" s="319"/>
      <c r="C37" s="320"/>
      <c r="D37" s="321">
        <v>3</v>
      </c>
      <c r="E37" s="553" t="str">
        <f>IFERROR(DATE(YEAR(E35),MONTH(E35)+1,DAY(E35)),"")</f>
        <v/>
      </c>
      <c r="F37" s="554"/>
      <c r="G37" s="555"/>
      <c r="H37" s="322"/>
      <c r="I37" s="323"/>
      <c r="J37" s="324"/>
      <c r="K37" s="552"/>
      <c r="L37" s="552"/>
      <c r="M37" s="552"/>
      <c r="N37" s="552"/>
      <c r="O37" s="552"/>
      <c r="P37" s="324"/>
      <c r="Q37" s="551">
        <f>+K37*I37</f>
        <v>0</v>
      </c>
      <c r="R37" s="551"/>
      <c r="S37" s="551"/>
      <c r="T37" s="551"/>
      <c r="U37" s="324"/>
      <c r="V37" s="556"/>
      <c r="W37" s="556"/>
      <c r="X37" s="556"/>
      <c r="Y37" s="325"/>
      <c r="Z37" s="556"/>
      <c r="AA37" s="556"/>
      <c r="AB37" s="556"/>
      <c r="AC37" s="325"/>
      <c r="AD37" s="557"/>
      <c r="AE37" s="558"/>
      <c r="AF37" s="558"/>
      <c r="AG37" s="559"/>
      <c r="AH37" s="321"/>
      <c r="AI37" s="560">
        <f>+Z37+V37+Q37+I37</f>
        <v>0</v>
      </c>
      <c r="AJ37" s="560"/>
      <c r="AK37" s="560"/>
      <c r="AL37" s="560"/>
      <c r="AM37" s="326"/>
      <c r="AN37" s="319"/>
    </row>
    <row r="38" spans="1:40" s="171" customFormat="1" ht="5.0999999999999996" customHeight="1" x14ac:dyDescent="0.2">
      <c r="A38" s="307"/>
      <c r="C38" s="225"/>
      <c r="D38" s="13"/>
      <c r="E38" s="351"/>
      <c r="F38" s="351"/>
      <c r="G38" s="351"/>
      <c r="H38" s="300"/>
      <c r="I38" s="313"/>
      <c r="J38" s="300"/>
      <c r="K38" s="300"/>
      <c r="L38" s="300"/>
      <c r="M38" s="300"/>
      <c r="N38" s="300"/>
      <c r="O38" s="300"/>
      <c r="P38" s="300"/>
      <c r="Q38" s="313"/>
      <c r="R38" s="313"/>
      <c r="S38" s="313"/>
      <c r="T38" s="313"/>
      <c r="U38" s="300"/>
      <c r="V38" s="313"/>
      <c r="W38" s="313"/>
      <c r="X38" s="313"/>
      <c r="Y38" s="300"/>
      <c r="Z38" s="313"/>
      <c r="AA38" s="313"/>
      <c r="AB38" s="313"/>
      <c r="AC38" s="300"/>
      <c r="AD38" s="300"/>
      <c r="AE38" s="300"/>
      <c r="AF38" s="300"/>
      <c r="AG38" s="300"/>
      <c r="AH38" s="300"/>
      <c r="AI38" s="313"/>
      <c r="AJ38" s="313"/>
      <c r="AK38" s="313"/>
      <c r="AL38" s="313"/>
      <c r="AM38" s="189"/>
    </row>
    <row r="39" spans="1:40" s="327" customFormat="1" ht="20.100000000000001" customHeight="1" x14ac:dyDescent="0.2">
      <c r="A39" s="318"/>
      <c r="B39" s="319"/>
      <c r="C39" s="320"/>
      <c r="D39" s="321">
        <v>4</v>
      </c>
      <c r="E39" s="553" t="str">
        <f>IFERROR(DATE(YEAR(E37),MONTH(E37)+1,DAY(E37)),"")</f>
        <v/>
      </c>
      <c r="F39" s="554"/>
      <c r="G39" s="555"/>
      <c r="H39" s="322"/>
      <c r="I39" s="323"/>
      <c r="J39" s="324"/>
      <c r="K39" s="552"/>
      <c r="L39" s="552"/>
      <c r="M39" s="552"/>
      <c r="N39" s="552"/>
      <c r="O39" s="552"/>
      <c r="P39" s="324"/>
      <c r="Q39" s="551">
        <f>+K39*I39</f>
        <v>0</v>
      </c>
      <c r="R39" s="551"/>
      <c r="S39" s="551"/>
      <c r="T39" s="551"/>
      <c r="U39" s="324"/>
      <c r="V39" s="556"/>
      <c r="W39" s="556"/>
      <c r="X39" s="556"/>
      <c r="Y39" s="325"/>
      <c r="Z39" s="556"/>
      <c r="AA39" s="556"/>
      <c r="AB39" s="556"/>
      <c r="AC39" s="325"/>
      <c r="AD39" s="557"/>
      <c r="AE39" s="558"/>
      <c r="AF39" s="558"/>
      <c r="AG39" s="559"/>
      <c r="AH39" s="321"/>
      <c r="AI39" s="560">
        <f>+Z39+V39+Q39+I39</f>
        <v>0</v>
      </c>
      <c r="AJ39" s="560"/>
      <c r="AK39" s="560"/>
      <c r="AL39" s="560"/>
      <c r="AM39" s="326"/>
      <c r="AN39" s="319"/>
    </row>
    <row r="40" spans="1:40" s="171" customFormat="1" ht="5.0999999999999996" customHeight="1" x14ac:dyDescent="0.2">
      <c r="A40" s="307"/>
      <c r="C40" s="225"/>
      <c r="D40" s="13"/>
      <c r="E40" s="351"/>
      <c r="F40" s="351"/>
      <c r="G40" s="351"/>
      <c r="H40" s="300"/>
      <c r="I40" s="313"/>
      <c r="J40" s="300"/>
      <c r="K40" s="300"/>
      <c r="L40" s="300"/>
      <c r="M40" s="300"/>
      <c r="N40" s="300"/>
      <c r="O40" s="300"/>
      <c r="P40" s="300"/>
      <c r="Q40" s="313"/>
      <c r="R40" s="313"/>
      <c r="S40" s="313"/>
      <c r="T40" s="313"/>
      <c r="U40" s="300"/>
      <c r="V40" s="313"/>
      <c r="W40" s="313"/>
      <c r="X40" s="313"/>
      <c r="Y40" s="300"/>
      <c r="Z40" s="313"/>
      <c r="AA40" s="313"/>
      <c r="AB40" s="313"/>
      <c r="AC40" s="300"/>
      <c r="AD40" s="300"/>
      <c r="AE40" s="300"/>
      <c r="AF40" s="300"/>
      <c r="AG40" s="300"/>
      <c r="AH40" s="300"/>
      <c r="AI40" s="313"/>
      <c r="AJ40" s="313"/>
      <c r="AK40" s="313"/>
      <c r="AL40" s="313"/>
      <c r="AM40" s="189"/>
    </row>
    <row r="41" spans="1:40" s="327" customFormat="1" ht="20.100000000000001" customHeight="1" x14ac:dyDescent="0.2">
      <c r="A41" s="318"/>
      <c r="B41" s="319"/>
      <c r="C41" s="320"/>
      <c r="D41" s="321">
        <v>5</v>
      </c>
      <c r="E41" s="553" t="str">
        <f>IFERROR(DATE(YEAR(E39),MONTH(E39)+1,DAY(E39)),"")</f>
        <v/>
      </c>
      <c r="F41" s="554"/>
      <c r="G41" s="555"/>
      <c r="H41" s="322"/>
      <c r="I41" s="323"/>
      <c r="J41" s="324"/>
      <c r="K41" s="552"/>
      <c r="L41" s="552"/>
      <c r="M41" s="552"/>
      <c r="N41" s="552"/>
      <c r="O41" s="552"/>
      <c r="P41" s="324"/>
      <c r="Q41" s="551">
        <f>+K41*I41</f>
        <v>0</v>
      </c>
      <c r="R41" s="551"/>
      <c r="S41" s="551"/>
      <c r="T41" s="551"/>
      <c r="U41" s="324"/>
      <c r="V41" s="556"/>
      <c r="W41" s="556"/>
      <c r="X41" s="556"/>
      <c r="Y41" s="325"/>
      <c r="Z41" s="556"/>
      <c r="AA41" s="556"/>
      <c r="AB41" s="556"/>
      <c r="AC41" s="325"/>
      <c r="AD41" s="557"/>
      <c r="AE41" s="558"/>
      <c r="AF41" s="558"/>
      <c r="AG41" s="559"/>
      <c r="AH41" s="321"/>
      <c r="AI41" s="560">
        <f>+Z41+V41+Q41+I41</f>
        <v>0</v>
      </c>
      <c r="AJ41" s="560"/>
      <c r="AK41" s="560"/>
      <c r="AL41" s="560"/>
      <c r="AM41" s="326"/>
      <c r="AN41" s="319"/>
    </row>
    <row r="42" spans="1:40" s="171" customFormat="1" ht="5.0999999999999996" customHeight="1" x14ac:dyDescent="0.2">
      <c r="A42" s="307"/>
      <c r="C42" s="225"/>
      <c r="D42" s="13"/>
      <c r="E42" s="351"/>
      <c r="F42" s="351"/>
      <c r="G42" s="351"/>
      <c r="H42" s="300"/>
      <c r="I42" s="313"/>
      <c r="J42" s="300"/>
      <c r="K42" s="300"/>
      <c r="L42" s="300"/>
      <c r="M42" s="300"/>
      <c r="N42" s="300"/>
      <c r="O42" s="300"/>
      <c r="P42" s="300"/>
      <c r="Q42" s="313"/>
      <c r="R42" s="313"/>
      <c r="S42" s="313"/>
      <c r="T42" s="313"/>
      <c r="U42" s="300"/>
      <c r="V42" s="313"/>
      <c r="W42" s="313"/>
      <c r="X42" s="313"/>
      <c r="Y42" s="300"/>
      <c r="Z42" s="313"/>
      <c r="AA42" s="313"/>
      <c r="AB42" s="313"/>
      <c r="AC42" s="300"/>
      <c r="AD42" s="300"/>
      <c r="AE42" s="300"/>
      <c r="AF42" s="300"/>
      <c r="AG42" s="300"/>
      <c r="AH42" s="300"/>
      <c r="AI42" s="313"/>
      <c r="AJ42" s="313"/>
      <c r="AK42" s="313"/>
      <c r="AL42" s="313"/>
      <c r="AM42" s="189"/>
    </row>
    <row r="43" spans="1:40" s="327" customFormat="1" ht="20.100000000000001" customHeight="1" x14ac:dyDescent="0.2">
      <c r="A43" s="318"/>
      <c r="B43" s="319"/>
      <c r="C43" s="320"/>
      <c r="D43" s="321">
        <v>6</v>
      </c>
      <c r="E43" s="553" t="str">
        <f>IFERROR(DATE(YEAR(E41),MONTH(E41)+1,DAY(E41)),"")</f>
        <v/>
      </c>
      <c r="F43" s="554"/>
      <c r="G43" s="555"/>
      <c r="H43" s="322"/>
      <c r="I43" s="323"/>
      <c r="J43" s="324"/>
      <c r="K43" s="552"/>
      <c r="L43" s="552"/>
      <c r="M43" s="552"/>
      <c r="N43" s="552"/>
      <c r="O43" s="552"/>
      <c r="P43" s="324"/>
      <c r="Q43" s="551">
        <f>+K43*I43</f>
        <v>0</v>
      </c>
      <c r="R43" s="551"/>
      <c r="S43" s="551"/>
      <c r="T43" s="551"/>
      <c r="U43" s="324"/>
      <c r="V43" s="556"/>
      <c r="W43" s="556"/>
      <c r="X43" s="556"/>
      <c r="Y43" s="325"/>
      <c r="Z43" s="556"/>
      <c r="AA43" s="556"/>
      <c r="AB43" s="556"/>
      <c r="AC43" s="325"/>
      <c r="AD43" s="557"/>
      <c r="AE43" s="558"/>
      <c r="AF43" s="558"/>
      <c r="AG43" s="559"/>
      <c r="AH43" s="321"/>
      <c r="AI43" s="560">
        <f>+Z43+V43+Q43+I43</f>
        <v>0</v>
      </c>
      <c r="AJ43" s="560"/>
      <c r="AK43" s="560"/>
      <c r="AL43" s="560"/>
      <c r="AM43" s="326"/>
      <c r="AN43" s="319"/>
    </row>
    <row r="44" spans="1:40" s="171" customFormat="1" ht="5.0999999999999996" customHeight="1" x14ac:dyDescent="0.2">
      <c r="A44" s="307"/>
      <c r="C44" s="225"/>
      <c r="D44" s="13"/>
      <c r="E44" s="351"/>
      <c r="F44" s="351"/>
      <c r="G44" s="351"/>
      <c r="H44" s="300"/>
      <c r="I44" s="313"/>
      <c r="J44" s="300"/>
      <c r="K44" s="300"/>
      <c r="L44" s="300"/>
      <c r="M44" s="300"/>
      <c r="N44" s="300"/>
      <c r="O44" s="300"/>
      <c r="P44" s="300"/>
      <c r="Q44" s="313"/>
      <c r="R44" s="313"/>
      <c r="S44" s="313"/>
      <c r="T44" s="313"/>
      <c r="U44" s="300"/>
      <c r="V44" s="313"/>
      <c r="W44" s="313"/>
      <c r="X44" s="313"/>
      <c r="Y44" s="300"/>
      <c r="Z44" s="313"/>
      <c r="AA44" s="313"/>
      <c r="AB44" s="313"/>
      <c r="AC44" s="300"/>
      <c r="AD44" s="300"/>
      <c r="AE44" s="300"/>
      <c r="AF44" s="300"/>
      <c r="AG44" s="300"/>
      <c r="AH44" s="300"/>
      <c r="AI44" s="313"/>
      <c r="AJ44" s="313"/>
      <c r="AK44" s="313"/>
      <c r="AL44" s="313"/>
      <c r="AM44" s="189"/>
    </row>
    <row r="45" spans="1:40" s="327" customFormat="1" ht="20.100000000000001" customHeight="1" x14ac:dyDescent="0.2">
      <c r="A45" s="318"/>
      <c r="B45" s="319"/>
      <c r="C45" s="320"/>
      <c r="D45" s="321">
        <v>7</v>
      </c>
      <c r="E45" s="553" t="str">
        <f>IFERROR(DATE(YEAR(E43),MONTH(E43)+1,DAY(E43)),"")</f>
        <v/>
      </c>
      <c r="F45" s="554"/>
      <c r="G45" s="555"/>
      <c r="H45" s="322"/>
      <c r="I45" s="323"/>
      <c r="J45" s="324"/>
      <c r="K45" s="552"/>
      <c r="L45" s="552"/>
      <c r="M45" s="552"/>
      <c r="N45" s="552"/>
      <c r="O45" s="552"/>
      <c r="P45" s="324"/>
      <c r="Q45" s="551">
        <f>+K45*I45</f>
        <v>0</v>
      </c>
      <c r="R45" s="551"/>
      <c r="S45" s="551"/>
      <c r="T45" s="551"/>
      <c r="U45" s="324"/>
      <c r="V45" s="556"/>
      <c r="W45" s="556"/>
      <c r="X45" s="556"/>
      <c r="Y45" s="325"/>
      <c r="Z45" s="556"/>
      <c r="AA45" s="556"/>
      <c r="AB45" s="556"/>
      <c r="AC45" s="325"/>
      <c r="AD45" s="557"/>
      <c r="AE45" s="558"/>
      <c r="AF45" s="558"/>
      <c r="AG45" s="559"/>
      <c r="AH45" s="321"/>
      <c r="AI45" s="560">
        <f>+Z45+V45+Q45+I45</f>
        <v>0</v>
      </c>
      <c r="AJ45" s="560"/>
      <c r="AK45" s="560"/>
      <c r="AL45" s="560"/>
      <c r="AM45" s="326"/>
      <c r="AN45" s="319"/>
    </row>
    <row r="46" spans="1:40" s="171" customFormat="1" ht="5.0999999999999996" customHeight="1" x14ac:dyDescent="0.2">
      <c r="A46" s="307"/>
      <c r="C46" s="225"/>
      <c r="D46" s="13"/>
      <c r="E46" s="351"/>
      <c r="F46" s="351"/>
      <c r="G46" s="351"/>
      <c r="H46" s="300"/>
      <c r="I46" s="313"/>
      <c r="J46" s="300"/>
      <c r="K46" s="300"/>
      <c r="L46" s="300"/>
      <c r="M46" s="300"/>
      <c r="N46" s="300"/>
      <c r="O46" s="300"/>
      <c r="P46" s="300"/>
      <c r="Q46" s="313"/>
      <c r="R46" s="313"/>
      <c r="S46" s="313"/>
      <c r="T46" s="313"/>
      <c r="U46" s="300"/>
      <c r="V46" s="313"/>
      <c r="W46" s="313"/>
      <c r="X46" s="313"/>
      <c r="Y46" s="300"/>
      <c r="Z46" s="313"/>
      <c r="AA46" s="313"/>
      <c r="AB46" s="313"/>
      <c r="AC46" s="300"/>
      <c r="AD46" s="300"/>
      <c r="AE46" s="300"/>
      <c r="AF46" s="300"/>
      <c r="AG46" s="300"/>
      <c r="AH46" s="300"/>
      <c r="AI46" s="313"/>
      <c r="AJ46" s="313"/>
      <c r="AK46" s="313"/>
      <c r="AL46" s="313"/>
      <c r="AM46" s="189"/>
    </row>
    <row r="47" spans="1:40" s="327" customFormat="1" ht="20.100000000000001" customHeight="1" x14ac:dyDescent="0.2">
      <c r="A47" s="318"/>
      <c r="B47" s="319"/>
      <c r="C47" s="320"/>
      <c r="D47" s="321">
        <v>8</v>
      </c>
      <c r="E47" s="553" t="str">
        <f>IFERROR(DATE(YEAR(E45),MONTH(E45)+1,DAY(E45)),"")</f>
        <v/>
      </c>
      <c r="F47" s="554"/>
      <c r="G47" s="555"/>
      <c r="H47" s="322"/>
      <c r="I47" s="323"/>
      <c r="J47" s="324"/>
      <c r="K47" s="552"/>
      <c r="L47" s="552"/>
      <c r="M47" s="552"/>
      <c r="N47" s="552"/>
      <c r="O47" s="552"/>
      <c r="P47" s="324"/>
      <c r="Q47" s="551">
        <f>+K47*I47</f>
        <v>0</v>
      </c>
      <c r="R47" s="551"/>
      <c r="S47" s="551"/>
      <c r="T47" s="551"/>
      <c r="U47" s="324"/>
      <c r="V47" s="556"/>
      <c r="W47" s="556"/>
      <c r="X47" s="556"/>
      <c r="Y47" s="325"/>
      <c r="Z47" s="556"/>
      <c r="AA47" s="556"/>
      <c r="AB47" s="556"/>
      <c r="AC47" s="325"/>
      <c r="AD47" s="557"/>
      <c r="AE47" s="558"/>
      <c r="AF47" s="558"/>
      <c r="AG47" s="559"/>
      <c r="AH47" s="321"/>
      <c r="AI47" s="560">
        <f>+Z47+V47+Q47+I47</f>
        <v>0</v>
      </c>
      <c r="AJ47" s="560"/>
      <c r="AK47" s="560"/>
      <c r="AL47" s="560"/>
      <c r="AM47" s="326"/>
      <c r="AN47" s="319"/>
    </row>
    <row r="48" spans="1:40" s="171" customFormat="1" ht="5.0999999999999996" customHeight="1" x14ac:dyDescent="0.2">
      <c r="A48" s="307"/>
      <c r="C48" s="225"/>
      <c r="D48" s="13"/>
      <c r="E48" s="351"/>
      <c r="F48" s="351"/>
      <c r="G48" s="351"/>
      <c r="H48" s="300"/>
      <c r="I48" s="313"/>
      <c r="J48" s="300"/>
      <c r="K48" s="300"/>
      <c r="L48" s="300"/>
      <c r="M48" s="300"/>
      <c r="N48" s="300"/>
      <c r="O48" s="300"/>
      <c r="P48" s="300"/>
      <c r="Q48" s="313"/>
      <c r="R48" s="313"/>
      <c r="S48" s="313"/>
      <c r="T48" s="313"/>
      <c r="U48" s="300"/>
      <c r="V48" s="313"/>
      <c r="W48" s="313"/>
      <c r="X48" s="313"/>
      <c r="Y48" s="300"/>
      <c r="Z48" s="313"/>
      <c r="AA48" s="313"/>
      <c r="AB48" s="313"/>
      <c r="AC48" s="300"/>
      <c r="AD48" s="300"/>
      <c r="AE48" s="300"/>
      <c r="AF48" s="300"/>
      <c r="AG48" s="300"/>
      <c r="AH48" s="300"/>
      <c r="AI48" s="313"/>
      <c r="AJ48" s="313"/>
      <c r="AK48" s="313"/>
      <c r="AL48" s="313"/>
      <c r="AM48" s="189"/>
    </row>
    <row r="49" spans="1:40" s="327" customFormat="1" ht="20.100000000000001" customHeight="1" x14ac:dyDescent="0.2">
      <c r="A49" s="318"/>
      <c r="B49" s="319"/>
      <c r="C49" s="320"/>
      <c r="D49" s="321">
        <v>9</v>
      </c>
      <c r="E49" s="553" t="str">
        <f>IFERROR(DATE(YEAR(E47),MONTH(E47)+1,DAY(E47)),"")</f>
        <v/>
      </c>
      <c r="F49" s="554"/>
      <c r="G49" s="555"/>
      <c r="H49" s="322"/>
      <c r="I49" s="323"/>
      <c r="J49" s="324"/>
      <c r="K49" s="552"/>
      <c r="L49" s="552"/>
      <c r="M49" s="552"/>
      <c r="N49" s="552"/>
      <c r="O49" s="552"/>
      <c r="P49" s="324"/>
      <c r="Q49" s="551">
        <f>+K49*I49</f>
        <v>0</v>
      </c>
      <c r="R49" s="551"/>
      <c r="S49" s="551"/>
      <c r="T49" s="551"/>
      <c r="U49" s="324"/>
      <c r="V49" s="556"/>
      <c r="W49" s="556"/>
      <c r="X49" s="556"/>
      <c r="Y49" s="325"/>
      <c r="Z49" s="556"/>
      <c r="AA49" s="556"/>
      <c r="AB49" s="556"/>
      <c r="AC49" s="325"/>
      <c r="AD49" s="557"/>
      <c r="AE49" s="558"/>
      <c r="AF49" s="558"/>
      <c r="AG49" s="559"/>
      <c r="AH49" s="321"/>
      <c r="AI49" s="560">
        <f>+Z49+V49+Q49+I49</f>
        <v>0</v>
      </c>
      <c r="AJ49" s="560"/>
      <c r="AK49" s="560"/>
      <c r="AL49" s="560"/>
      <c r="AM49" s="326"/>
      <c r="AN49" s="319"/>
    </row>
    <row r="50" spans="1:40" s="171" customFormat="1" ht="5.0999999999999996" customHeight="1" x14ac:dyDescent="0.2">
      <c r="A50" s="307"/>
      <c r="C50" s="225"/>
      <c r="D50" s="13"/>
      <c r="E50" s="351"/>
      <c r="F50" s="351"/>
      <c r="G50" s="351"/>
      <c r="H50" s="300"/>
      <c r="I50" s="313"/>
      <c r="J50" s="300"/>
      <c r="K50" s="300"/>
      <c r="L50" s="300"/>
      <c r="M50" s="300"/>
      <c r="N50" s="300"/>
      <c r="O50" s="300"/>
      <c r="P50" s="300"/>
      <c r="Q50" s="313"/>
      <c r="R50" s="313"/>
      <c r="S50" s="313"/>
      <c r="T50" s="313"/>
      <c r="U50" s="300"/>
      <c r="V50" s="313"/>
      <c r="W50" s="313"/>
      <c r="X50" s="313"/>
      <c r="Y50" s="300"/>
      <c r="Z50" s="313"/>
      <c r="AA50" s="313"/>
      <c r="AB50" s="313"/>
      <c r="AC50" s="300"/>
      <c r="AD50" s="300"/>
      <c r="AE50" s="300"/>
      <c r="AF50" s="300"/>
      <c r="AG50" s="300"/>
      <c r="AH50" s="300"/>
      <c r="AI50" s="313"/>
      <c r="AJ50" s="313"/>
      <c r="AK50" s="313"/>
      <c r="AL50" s="313"/>
      <c r="AM50" s="189"/>
    </row>
    <row r="51" spans="1:40" s="327" customFormat="1" ht="20.100000000000001" customHeight="1" x14ac:dyDescent="0.2">
      <c r="A51" s="318"/>
      <c r="B51" s="319"/>
      <c r="C51" s="320"/>
      <c r="D51" s="321">
        <v>10</v>
      </c>
      <c r="E51" s="553" t="str">
        <f>IFERROR(DATE(YEAR(E49),MONTH(E49)+1,DAY(E49)),"")</f>
        <v/>
      </c>
      <c r="F51" s="554"/>
      <c r="G51" s="555"/>
      <c r="H51" s="322"/>
      <c r="I51" s="323"/>
      <c r="J51" s="324"/>
      <c r="K51" s="552"/>
      <c r="L51" s="552"/>
      <c r="M51" s="552"/>
      <c r="N51" s="552"/>
      <c r="O51" s="552"/>
      <c r="P51" s="324"/>
      <c r="Q51" s="551">
        <f>+K51*I51</f>
        <v>0</v>
      </c>
      <c r="R51" s="551"/>
      <c r="S51" s="551"/>
      <c r="T51" s="551"/>
      <c r="U51" s="324"/>
      <c r="V51" s="556"/>
      <c r="W51" s="556"/>
      <c r="X51" s="556"/>
      <c r="Y51" s="325"/>
      <c r="Z51" s="556"/>
      <c r="AA51" s="556"/>
      <c r="AB51" s="556"/>
      <c r="AC51" s="325"/>
      <c r="AD51" s="557"/>
      <c r="AE51" s="558"/>
      <c r="AF51" s="558"/>
      <c r="AG51" s="559"/>
      <c r="AH51" s="321"/>
      <c r="AI51" s="560">
        <f>+Z51+V51+Q51+I51</f>
        <v>0</v>
      </c>
      <c r="AJ51" s="560"/>
      <c r="AK51" s="560"/>
      <c r="AL51" s="560"/>
      <c r="AM51" s="326"/>
      <c r="AN51" s="319"/>
    </row>
    <row r="52" spans="1:40" s="171" customFormat="1" ht="5.0999999999999996" customHeight="1" x14ac:dyDescent="0.2">
      <c r="A52" s="307"/>
      <c r="C52" s="225"/>
      <c r="D52" s="13"/>
      <c r="E52" s="351"/>
      <c r="F52" s="351"/>
      <c r="G52" s="351"/>
      <c r="H52" s="300"/>
      <c r="I52" s="313"/>
      <c r="J52" s="300"/>
      <c r="K52" s="300"/>
      <c r="L52" s="300"/>
      <c r="M52" s="300"/>
      <c r="N52" s="300"/>
      <c r="O52" s="300"/>
      <c r="P52" s="300"/>
      <c r="Q52" s="313"/>
      <c r="R52" s="313"/>
      <c r="S52" s="313"/>
      <c r="T52" s="313"/>
      <c r="U52" s="300"/>
      <c r="V52" s="313"/>
      <c r="W52" s="313"/>
      <c r="X52" s="313"/>
      <c r="Y52" s="300"/>
      <c r="Z52" s="313"/>
      <c r="AA52" s="313"/>
      <c r="AB52" s="313"/>
      <c r="AC52" s="300"/>
      <c r="AD52" s="300"/>
      <c r="AE52" s="300"/>
      <c r="AF52" s="300"/>
      <c r="AG52" s="300"/>
      <c r="AH52" s="300"/>
      <c r="AI52" s="313"/>
      <c r="AJ52" s="313"/>
      <c r="AK52" s="313"/>
      <c r="AL52" s="313"/>
      <c r="AM52" s="189"/>
    </row>
    <row r="53" spans="1:40" s="327" customFormat="1" ht="20.100000000000001" customHeight="1" x14ac:dyDescent="0.2">
      <c r="A53" s="318"/>
      <c r="B53" s="319"/>
      <c r="C53" s="320"/>
      <c r="D53" s="321">
        <v>11</v>
      </c>
      <c r="E53" s="553" t="str">
        <f>IFERROR(DATE(YEAR(E51),MONTH(E51)+1,DAY(E51)),"")</f>
        <v/>
      </c>
      <c r="F53" s="554"/>
      <c r="G53" s="555"/>
      <c r="H53" s="322"/>
      <c r="I53" s="323"/>
      <c r="J53" s="324"/>
      <c r="K53" s="552"/>
      <c r="L53" s="552"/>
      <c r="M53" s="552"/>
      <c r="N53" s="552"/>
      <c r="O53" s="552"/>
      <c r="P53" s="324"/>
      <c r="Q53" s="551">
        <f>+K53*I53</f>
        <v>0</v>
      </c>
      <c r="R53" s="551"/>
      <c r="S53" s="551"/>
      <c r="T53" s="551"/>
      <c r="U53" s="324"/>
      <c r="V53" s="556"/>
      <c r="W53" s="556"/>
      <c r="X53" s="556"/>
      <c r="Y53" s="325"/>
      <c r="Z53" s="556"/>
      <c r="AA53" s="556"/>
      <c r="AB53" s="556"/>
      <c r="AC53" s="325"/>
      <c r="AD53" s="557"/>
      <c r="AE53" s="558"/>
      <c r="AF53" s="558"/>
      <c r="AG53" s="559"/>
      <c r="AH53" s="321"/>
      <c r="AI53" s="560">
        <f>+Z53+V53+Q53+I53</f>
        <v>0</v>
      </c>
      <c r="AJ53" s="560"/>
      <c r="AK53" s="560"/>
      <c r="AL53" s="560"/>
      <c r="AM53" s="326"/>
      <c r="AN53" s="319"/>
    </row>
    <row r="54" spans="1:40" s="171" customFormat="1" ht="5.0999999999999996" customHeight="1" x14ac:dyDescent="0.2">
      <c r="A54" s="307"/>
      <c r="C54" s="225"/>
      <c r="D54" s="13"/>
      <c r="E54" s="351"/>
      <c r="F54" s="351"/>
      <c r="G54" s="351"/>
      <c r="H54" s="300"/>
      <c r="I54" s="313"/>
      <c r="J54" s="300"/>
      <c r="K54" s="300"/>
      <c r="L54" s="300"/>
      <c r="M54" s="300"/>
      <c r="N54" s="300"/>
      <c r="O54" s="300"/>
      <c r="P54" s="300"/>
      <c r="Q54" s="313"/>
      <c r="R54" s="313"/>
      <c r="S54" s="313"/>
      <c r="T54" s="313"/>
      <c r="U54" s="300"/>
      <c r="V54" s="313"/>
      <c r="W54" s="313"/>
      <c r="X54" s="313"/>
      <c r="Y54" s="300"/>
      <c r="Z54" s="313"/>
      <c r="AA54" s="313"/>
      <c r="AB54" s="313"/>
      <c r="AC54" s="300"/>
      <c r="AD54" s="300"/>
      <c r="AE54" s="300"/>
      <c r="AF54" s="300"/>
      <c r="AG54" s="300"/>
      <c r="AH54" s="300"/>
      <c r="AI54" s="313"/>
      <c r="AJ54" s="313"/>
      <c r="AK54" s="313"/>
      <c r="AL54" s="313"/>
      <c r="AM54" s="189"/>
    </row>
    <row r="55" spans="1:40" s="327" customFormat="1" ht="20.100000000000001" customHeight="1" x14ac:dyDescent="0.2">
      <c r="A55" s="318"/>
      <c r="B55" s="319"/>
      <c r="C55" s="320"/>
      <c r="D55" s="321">
        <v>12</v>
      </c>
      <c r="E55" s="553" t="str">
        <f>IFERROR(DATE(YEAR(E53),MONTH(E53)+1,DAY(E53)),"")</f>
        <v/>
      </c>
      <c r="F55" s="554"/>
      <c r="G55" s="555"/>
      <c r="H55" s="322"/>
      <c r="I55" s="323"/>
      <c r="J55" s="324"/>
      <c r="K55" s="552"/>
      <c r="L55" s="552"/>
      <c r="M55" s="552"/>
      <c r="N55" s="552"/>
      <c r="O55" s="552"/>
      <c r="P55" s="324"/>
      <c r="Q55" s="551">
        <f>+K55*I55</f>
        <v>0</v>
      </c>
      <c r="R55" s="551"/>
      <c r="S55" s="551"/>
      <c r="T55" s="551"/>
      <c r="U55" s="324"/>
      <c r="V55" s="556"/>
      <c r="W55" s="556"/>
      <c r="X55" s="556"/>
      <c r="Y55" s="325"/>
      <c r="Z55" s="556"/>
      <c r="AA55" s="556"/>
      <c r="AB55" s="556"/>
      <c r="AC55" s="325"/>
      <c r="AD55" s="557"/>
      <c r="AE55" s="558"/>
      <c r="AF55" s="558"/>
      <c r="AG55" s="559"/>
      <c r="AH55" s="321"/>
      <c r="AI55" s="560">
        <f>+Z55+V55+Q55+I55</f>
        <v>0</v>
      </c>
      <c r="AJ55" s="560"/>
      <c r="AK55" s="560"/>
      <c r="AL55" s="560"/>
      <c r="AM55" s="326"/>
      <c r="AN55" s="319"/>
    </row>
    <row r="56" spans="1:40" s="171" customFormat="1" ht="5.0999999999999996" customHeight="1" x14ac:dyDescent="0.2">
      <c r="A56" s="307"/>
      <c r="C56" s="225"/>
      <c r="D56" s="305"/>
      <c r="E56" s="300"/>
      <c r="F56" s="300"/>
      <c r="G56" s="300"/>
      <c r="H56" s="300"/>
      <c r="I56" s="313"/>
      <c r="J56" s="300"/>
      <c r="K56" s="300"/>
      <c r="L56" s="300"/>
      <c r="M56" s="300"/>
      <c r="N56" s="300"/>
      <c r="O56" s="300"/>
      <c r="P56" s="300"/>
      <c r="Q56" s="313"/>
      <c r="R56" s="313"/>
      <c r="S56" s="313"/>
      <c r="T56" s="313"/>
      <c r="U56" s="300"/>
      <c r="V56" s="313"/>
      <c r="W56" s="313"/>
      <c r="X56" s="313"/>
      <c r="Y56" s="300"/>
      <c r="Z56" s="313"/>
      <c r="AA56" s="313"/>
      <c r="AB56" s="313"/>
      <c r="AC56" s="300"/>
      <c r="AD56" s="300"/>
      <c r="AE56" s="300"/>
      <c r="AF56" s="300"/>
      <c r="AG56" s="300"/>
      <c r="AH56" s="300"/>
      <c r="AI56" s="313"/>
      <c r="AJ56" s="313"/>
      <c r="AK56" s="313"/>
      <c r="AL56" s="313"/>
      <c r="AM56" s="189"/>
    </row>
    <row r="57" spans="1:40" s="327" customFormat="1" ht="18" customHeight="1" x14ac:dyDescent="0.2">
      <c r="A57" s="318"/>
      <c r="B57" s="319"/>
      <c r="C57" s="320"/>
      <c r="D57" s="328"/>
      <c r="E57" s="586"/>
      <c r="F57" s="586"/>
      <c r="G57" s="586"/>
      <c r="H57" s="586"/>
      <c r="I57" s="586"/>
      <c r="J57" s="586"/>
      <c r="K57" s="586"/>
      <c r="L57" s="586"/>
      <c r="M57" s="586"/>
      <c r="N57" s="586"/>
      <c r="O57" s="586"/>
      <c r="P57" s="586"/>
      <c r="Q57" s="586"/>
      <c r="R57" s="586"/>
      <c r="S57" s="586"/>
      <c r="T57" s="586"/>
      <c r="U57" s="586"/>
      <c r="V57" s="586"/>
      <c r="W57" s="586"/>
      <c r="X57" s="586"/>
      <c r="Y57" s="586"/>
      <c r="Z57" s="586"/>
      <c r="AA57" s="586"/>
      <c r="AB57" s="586"/>
      <c r="AC57" s="586"/>
      <c r="AD57" s="586"/>
      <c r="AE57" s="586"/>
      <c r="AF57" s="586"/>
      <c r="AG57" s="586"/>
      <c r="AH57" s="321"/>
      <c r="AI57" s="560">
        <f>+AI55+AI53+AI51+AI49+AI47+AI45+AI43+AI41+AI39+AI37+AI35+AI33</f>
        <v>0</v>
      </c>
      <c r="AJ57" s="560"/>
      <c r="AK57" s="560"/>
      <c r="AL57" s="560"/>
      <c r="AM57" s="326"/>
      <c r="AN57" s="319"/>
    </row>
    <row r="58" spans="1:40" s="171" customFormat="1" ht="9.9499999999999993" customHeight="1" thickBot="1" x14ac:dyDescent="0.25">
      <c r="A58" s="307"/>
      <c r="C58" s="225"/>
      <c r="D58" s="305"/>
      <c r="E58" s="304"/>
      <c r="F58" s="304"/>
      <c r="G58" s="304"/>
      <c r="H58" s="304"/>
      <c r="I58" s="304"/>
      <c r="J58" s="304"/>
      <c r="K58" s="304"/>
      <c r="L58" s="304"/>
      <c r="M58" s="304"/>
      <c r="N58" s="304"/>
      <c r="O58" s="304"/>
      <c r="P58" s="304"/>
      <c r="Q58" s="304"/>
      <c r="R58" s="304"/>
      <c r="S58" s="304"/>
      <c r="T58" s="304"/>
      <c r="U58" s="304"/>
      <c r="V58" s="304"/>
      <c r="W58" s="304"/>
      <c r="X58" s="304"/>
      <c r="Y58" s="304"/>
      <c r="Z58" s="304"/>
      <c r="AA58" s="304"/>
      <c r="AB58" s="304"/>
      <c r="AC58" s="304"/>
      <c r="AD58" s="304"/>
      <c r="AE58" s="304"/>
      <c r="AF58" s="304"/>
      <c r="AG58" s="304"/>
      <c r="AH58" s="304"/>
      <c r="AI58" s="304"/>
      <c r="AJ58" s="304"/>
      <c r="AK58" s="304"/>
      <c r="AL58" s="304"/>
      <c r="AM58" s="189"/>
    </row>
    <row r="59" spans="1:40" s="334" customFormat="1" ht="18" customHeight="1" thickBot="1" x14ac:dyDescent="0.25">
      <c r="A59" s="329"/>
      <c r="B59" s="330"/>
      <c r="C59" s="331"/>
      <c r="D59" s="332"/>
      <c r="E59" s="587" t="s">
        <v>91</v>
      </c>
      <c r="F59" s="588"/>
      <c r="G59" s="588"/>
      <c r="H59" s="588"/>
      <c r="I59" s="588"/>
      <c r="J59" s="588"/>
      <c r="K59" s="588"/>
      <c r="L59" s="588"/>
      <c r="M59" s="588"/>
      <c r="N59" s="588"/>
      <c r="O59" s="588"/>
      <c r="P59" s="588"/>
      <c r="Q59" s="588"/>
      <c r="R59" s="588"/>
      <c r="S59" s="588"/>
      <c r="T59" s="588"/>
      <c r="U59" s="588"/>
      <c r="V59" s="588"/>
      <c r="W59" s="588"/>
      <c r="X59" s="588"/>
      <c r="Y59" s="588"/>
      <c r="Z59" s="588"/>
      <c r="AA59" s="588"/>
      <c r="AB59" s="588"/>
      <c r="AC59" s="588"/>
      <c r="AD59" s="588"/>
      <c r="AE59" s="588"/>
      <c r="AF59" s="588"/>
      <c r="AG59" s="589"/>
      <c r="AH59" s="332"/>
      <c r="AI59" s="590">
        <f>+AI57/1720</f>
        <v>0</v>
      </c>
      <c r="AJ59" s="591"/>
      <c r="AK59" s="591"/>
      <c r="AL59" s="592"/>
      <c r="AM59" s="333"/>
      <c r="AN59" s="330"/>
    </row>
    <row r="60" spans="1:40" s="171" customFormat="1" ht="3" customHeight="1" thickBot="1" x14ac:dyDescent="0.25">
      <c r="A60" s="307"/>
      <c r="C60" s="225"/>
      <c r="D60" s="305"/>
      <c r="E60" s="342"/>
      <c r="F60" s="342"/>
      <c r="G60" s="342"/>
      <c r="H60" s="342"/>
      <c r="I60" s="342"/>
      <c r="J60" s="342"/>
      <c r="K60" s="342"/>
      <c r="L60" s="342"/>
      <c r="M60" s="342"/>
      <c r="N60" s="342"/>
      <c r="O60" s="342"/>
      <c r="P60" s="342"/>
      <c r="Q60" s="342"/>
      <c r="R60" s="342"/>
      <c r="S60" s="342"/>
      <c r="T60" s="342"/>
      <c r="U60" s="342"/>
      <c r="V60" s="342"/>
      <c r="W60" s="342"/>
      <c r="X60" s="342"/>
      <c r="Y60" s="342"/>
      <c r="Z60" s="342"/>
      <c r="AA60" s="342"/>
      <c r="AB60" s="342"/>
      <c r="AC60" s="342"/>
      <c r="AD60" s="342"/>
      <c r="AE60" s="342"/>
      <c r="AF60" s="342"/>
      <c r="AG60" s="342"/>
      <c r="AH60" s="305"/>
      <c r="AI60" s="342"/>
      <c r="AJ60" s="342"/>
      <c r="AK60" s="342"/>
      <c r="AL60" s="342"/>
      <c r="AM60" s="189"/>
    </row>
    <row r="61" spans="1:40" ht="15" customHeight="1" x14ac:dyDescent="0.2">
      <c r="B61" s="171"/>
      <c r="C61" s="225"/>
      <c r="D61" s="305"/>
      <c r="E61" s="345"/>
      <c r="F61" s="305"/>
      <c r="G61" s="305"/>
      <c r="H61" s="305"/>
      <c r="I61" s="305"/>
      <c r="J61" s="305"/>
      <c r="K61" s="305"/>
      <c r="L61" s="305"/>
      <c r="M61" s="305"/>
      <c r="N61" s="305"/>
      <c r="O61" s="305"/>
      <c r="P61" s="305"/>
      <c r="Q61" s="305"/>
      <c r="R61" s="305"/>
      <c r="S61" s="305"/>
      <c r="T61" s="305"/>
      <c r="U61" s="305"/>
      <c r="V61" s="305"/>
      <c r="W61" s="305"/>
      <c r="X61" s="305"/>
      <c r="Y61" s="305"/>
      <c r="Z61" s="305"/>
      <c r="AA61" s="305"/>
      <c r="AB61" s="305"/>
      <c r="AC61" s="305"/>
      <c r="AD61" s="305"/>
      <c r="AE61" s="305"/>
      <c r="AF61" s="305"/>
      <c r="AG61" s="305"/>
      <c r="AH61" s="305"/>
      <c r="AI61" s="305"/>
      <c r="AJ61" s="305"/>
      <c r="AK61" s="305"/>
      <c r="AL61" s="305"/>
      <c r="AM61" s="189"/>
      <c r="AN61" s="171"/>
    </row>
    <row r="62" spans="1:40" ht="15.75" customHeight="1" x14ac:dyDescent="0.2">
      <c r="B62" s="171"/>
      <c r="C62" s="225"/>
      <c r="D62" s="536" t="s">
        <v>95</v>
      </c>
      <c r="E62" s="537"/>
      <c r="F62" s="537"/>
      <c r="G62" s="537"/>
      <c r="H62" s="537"/>
      <c r="I62" s="537"/>
      <c r="J62" s="537"/>
      <c r="K62" s="537"/>
      <c r="L62" s="537"/>
      <c r="M62" s="537"/>
      <c r="N62" s="537"/>
      <c r="O62" s="537"/>
      <c r="P62" s="537"/>
      <c r="Q62" s="537"/>
      <c r="R62" s="537"/>
      <c r="S62" s="537"/>
      <c r="T62" s="537"/>
      <c r="U62" s="537"/>
      <c r="V62" s="537"/>
      <c r="W62" s="537"/>
      <c r="X62" s="537"/>
      <c r="Y62" s="537"/>
      <c r="Z62" s="537"/>
      <c r="AA62" s="537"/>
      <c r="AB62" s="537"/>
      <c r="AC62" s="537"/>
      <c r="AD62" s="537"/>
      <c r="AE62" s="537"/>
      <c r="AF62" s="537"/>
      <c r="AG62" s="537"/>
      <c r="AH62" s="537"/>
      <c r="AI62" s="537"/>
      <c r="AJ62" s="537"/>
      <c r="AK62" s="537"/>
      <c r="AL62" s="537"/>
      <c r="AM62" s="189"/>
      <c r="AN62" s="171"/>
    </row>
    <row r="63" spans="1:40" ht="15" customHeight="1" x14ac:dyDescent="0.2">
      <c r="B63" s="171"/>
      <c r="C63" s="225"/>
      <c r="D63" s="304"/>
      <c r="E63" s="304"/>
      <c r="F63" s="304"/>
      <c r="G63" s="304"/>
      <c r="H63" s="304"/>
      <c r="I63" s="304"/>
      <c r="J63" s="304"/>
      <c r="K63" s="304"/>
      <c r="L63" s="304"/>
      <c r="M63" s="304"/>
      <c r="N63" s="304"/>
      <c r="O63" s="304"/>
      <c r="P63" s="304"/>
      <c r="Q63" s="304"/>
      <c r="R63" s="304"/>
      <c r="S63" s="304"/>
      <c r="T63" s="304"/>
      <c r="U63" s="304"/>
      <c r="V63" s="304"/>
      <c r="W63" s="304"/>
      <c r="X63" s="304"/>
      <c r="Y63" s="304"/>
      <c r="Z63" s="304"/>
      <c r="AA63" s="304"/>
      <c r="AB63" s="304"/>
      <c r="AC63" s="304"/>
      <c r="AD63" s="304"/>
      <c r="AE63" s="304"/>
      <c r="AF63" s="304"/>
      <c r="AG63" s="304"/>
      <c r="AH63" s="304"/>
      <c r="AI63" s="304"/>
      <c r="AJ63" s="304"/>
      <c r="AK63" s="304"/>
      <c r="AL63" s="304"/>
      <c r="AM63" s="189"/>
      <c r="AN63" s="171"/>
    </row>
    <row r="64" spans="1:40" ht="12.75" customHeight="1" x14ac:dyDescent="0.2">
      <c r="B64" s="171"/>
      <c r="C64" s="225"/>
      <c r="D64" s="303" t="s">
        <v>92</v>
      </c>
      <c r="E64" s="593" t="s">
        <v>93</v>
      </c>
      <c r="F64" s="594"/>
      <c r="G64" s="594"/>
      <c r="H64" s="594"/>
      <c r="I64" s="594"/>
      <c r="J64" s="594"/>
      <c r="K64" s="594"/>
      <c r="L64" s="594"/>
      <c r="M64" s="594"/>
      <c r="N64" s="594"/>
      <c r="O64" s="594"/>
      <c r="P64" s="594"/>
      <c r="Q64" s="594"/>
      <c r="R64" s="594"/>
      <c r="S64" s="594"/>
      <c r="T64" s="594"/>
      <c r="U64" s="594"/>
      <c r="V64" s="594"/>
      <c r="W64" s="594"/>
      <c r="X64" s="594"/>
      <c r="Y64" s="594"/>
      <c r="Z64" s="594"/>
      <c r="AA64" s="594"/>
      <c r="AB64" s="594"/>
      <c r="AC64" s="594"/>
      <c r="AD64" s="594"/>
      <c r="AE64" s="594"/>
      <c r="AF64" s="594"/>
      <c r="AG64" s="594"/>
      <c r="AH64" s="594"/>
      <c r="AI64" s="594"/>
      <c r="AJ64" s="594"/>
      <c r="AK64" s="595"/>
      <c r="AL64" s="302"/>
      <c r="AM64" s="189"/>
      <c r="AN64" s="171"/>
    </row>
    <row r="65" spans="2:40" x14ac:dyDescent="0.2">
      <c r="B65" s="171"/>
      <c r="C65" s="225"/>
      <c r="D65" s="303"/>
      <c r="E65" s="596"/>
      <c r="F65" s="597"/>
      <c r="G65" s="597"/>
      <c r="H65" s="597"/>
      <c r="I65" s="597"/>
      <c r="J65" s="597"/>
      <c r="K65" s="597"/>
      <c r="L65" s="597"/>
      <c r="M65" s="597"/>
      <c r="N65" s="597"/>
      <c r="O65" s="597"/>
      <c r="P65" s="597"/>
      <c r="Q65" s="597"/>
      <c r="R65" s="597"/>
      <c r="S65" s="597"/>
      <c r="T65" s="597"/>
      <c r="U65" s="597"/>
      <c r="V65" s="597"/>
      <c r="W65" s="597"/>
      <c r="X65" s="597"/>
      <c r="Y65" s="597"/>
      <c r="Z65" s="597"/>
      <c r="AA65" s="597"/>
      <c r="AB65" s="597"/>
      <c r="AC65" s="597"/>
      <c r="AD65" s="597"/>
      <c r="AE65" s="597"/>
      <c r="AF65" s="597"/>
      <c r="AG65" s="597"/>
      <c r="AH65" s="597"/>
      <c r="AI65" s="597"/>
      <c r="AJ65" s="597"/>
      <c r="AK65" s="598"/>
      <c r="AL65" s="302"/>
      <c r="AM65" s="189"/>
      <c r="AN65" s="171"/>
    </row>
    <row r="66" spans="2:40" x14ac:dyDescent="0.2">
      <c r="B66" s="171"/>
      <c r="C66" s="225"/>
      <c r="D66" s="303"/>
      <c r="E66" s="596"/>
      <c r="F66" s="597"/>
      <c r="G66" s="597"/>
      <c r="H66" s="597"/>
      <c r="I66" s="597"/>
      <c r="J66" s="597"/>
      <c r="K66" s="597"/>
      <c r="L66" s="597"/>
      <c r="M66" s="597"/>
      <c r="N66" s="597"/>
      <c r="O66" s="597"/>
      <c r="P66" s="597"/>
      <c r="Q66" s="597"/>
      <c r="R66" s="597"/>
      <c r="S66" s="597"/>
      <c r="T66" s="597"/>
      <c r="U66" s="597"/>
      <c r="V66" s="597"/>
      <c r="W66" s="597"/>
      <c r="X66" s="597"/>
      <c r="Y66" s="597"/>
      <c r="Z66" s="597"/>
      <c r="AA66" s="597"/>
      <c r="AB66" s="597"/>
      <c r="AC66" s="597"/>
      <c r="AD66" s="597"/>
      <c r="AE66" s="597"/>
      <c r="AF66" s="597"/>
      <c r="AG66" s="597"/>
      <c r="AH66" s="597"/>
      <c r="AI66" s="597"/>
      <c r="AJ66" s="597"/>
      <c r="AK66" s="598"/>
      <c r="AL66" s="302"/>
      <c r="AM66" s="189"/>
      <c r="AN66" s="171"/>
    </row>
    <row r="67" spans="2:40" x14ac:dyDescent="0.2">
      <c r="B67" s="171"/>
      <c r="C67" s="225"/>
      <c r="D67" s="303"/>
      <c r="E67" s="599"/>
      <c r="F67" s="600"/>
      <c r="G67" s="600"/>
      <c r="H67" s="600"/>
      <c r="I67" s="600"/>
      <c r="J67" s="600"/>
      <c r="K67" s="600"/>
      <c r="L67" s="600"/>
      <c r="M67" s="600"/>
      <c r="N67" s="600"/>
      <c r="O67" s="600"/>
      <c r="P67" s="600"/>
      <c r="Q67" s="600"/>
      <c r="R67" s="600"/>
      <c r="S67" s="600"/>
      <c r="T67" s="600"/>
      <c r="U67" s="600"/>
      <c r="V67" s="600"/>
      <c r="W67" s="600"/>
      <c r="X67" s="600"/>
      <c r="Y67" s="600"/>
      <c r="Z67" s="600"/>
      <c r="AA67" s="600"/>
      <c r="AB67" s="600"/>
      <c r="AC67" s="600"/>
      <c r="AD67" s="600"/>
      <c r="AE67" s="600"/>
      <c r="AF67" s="600"/>
      <c r="AG67" s="600"/>
      <c r="AH67" s="600"/>
      <c r="AI67" s="600"/>
      <c r="AJ67" s="600"/>
      <c r="AK67" s="601"/>
      <c r="AL67" s="302"/>
      <c r="AM67" s="189"/>
      <c r="AN67" s="171"/>
    </row>
    <row r="68" spans="2:40" ht="9" customHeight="1" x14ac:dyDescent="0.2">
      <c r="B68" s="171"/>
      <c r="C68" s="225"/>
      <c r="D68" s="219"/>
      <c r="E68" s="343"/>
      <c r="F68" s="343"/>
      <c r="G68" s="343"/>
      <c r="H68" s="343"/>
      <c r="I68" s="343"/>
      <c r="J68" s="343"/>
      <c r="K68" s="343"/>
      <c r="L68" s="343"/>
      <c r="M68" s="343"/>
      <c r="N68" s="343"/>
      <c r="O68" s="343"/>
      <c r="P68" s="343"/>
      <c r="Q68" s="343"/>
      <c r="R68" s="343"/>
      <c r="S68" s="343"/>
      <c r="T68" s="343"/>
      <c r="U68" s="343"/>
      <c r="V68" s="343"/>
      <c r="W68" s="343"/>
      <c r="X68" s="343"/>
      <c r="Y68" s="343"/>
      <c r="Z68" s="343"/>
      <c r="AA68" s="343"/>
      <c r="AB68" s="343"/>
      <c r="AC68" s="343"/>
      <c r="AD68" s="343"/>
      <c r="AE68" s="343"/>
      <c r="AF68" s="343"/>
      <c r="AG68" s="343"/>
      <c r="AH68" s="343"/>
      <c r="AI68" s="343"/>
      <c r="AJ68" s="343"/>
      <c r="AK68" s="343"/>
      <c r="AL68" s="219"/>
      <c r="AM68" s="189"/>
      <c r="AN68" s="171"/>
    </row>
    <row r="69" spans="2:40" ht="32.25" customHeight="1" x14ac:dyDescent="0.25">
      <c r="B69" s="171"/>
      <c r="C69" s="225"/>
      <c r="D69" s="301"/>
      <c r="E69" s="348" t="s">
        <v>94</v>
      </c>
      <c r="F69" s="348"/>
      <c r="G69" s="348"/>
      <c r="H69" s="348"/>
      <c r="I69" s="348"/>
      <c r="J69" s="348"/>
      <c r="K69" s="348"/>
      <c r="L69" s="348"/>
      <c r="M69" s="348"/>
      <c r="N69" s="348"/>
      <c r="O69" s="348"/>
      <c r="P69" s="348"/>
      <c r="Q69" s="349"/>
      <c r="R69" s="349"/>
      <c r="S69" s="349"/>
      <c r="T69" s="602" t="s">
        <v>102</v>
      </c>
      <c r="U69" s="602"/>
      <c r="V69" s="602"/>
      <c r="W69" s="602"/>
      <c r="X69" s="602"/>
      <c r="Y69" s="602"/>
      <c r="Z69" s="602"/>
      <c r="AA69" s="602"/>
      <c r="AB69" s="602"/>
      <c r="AC69" s="602"/>
      <c r="AD69" s="602"/>
      <c r="AE69" s="602"/>
      <c r="AF69" s="602"/>
      <c r="AG69" s="602"/>
      <c r="AH69" s="602"/>
      <c r="AI69" s="602"/>
      <c r="AJ69" s="602"/>
      <c r="AK69" s="602"/>
      <c r="AL69" s="219"/>
      <c r="AM69" s="189"/>
      <c r="AN69" s="171"/>
    </row>
    <row r="70" spans="2:40" ht="4.5" customHeight="1" x14ac:dyDescent="0.25">
      <c r="B70" s="171"/>
      <c r="C70" s="225"/>
      <c r="D70" s="347"/>
      <c r="E70" s="348"/>
      <c r="F70" s="348"/>
      <c r="G70" s="348"/>
      <c r="H70" s="348"/>
      <c r="I70" s="348"/>
      <c r="J70" s="348"/>
      <c r="K70" s="348"/>
      <c r="L70" s="348"/>
      <c r="M70" s="348"/>
      <c r="N70" s="348"/>
      <c r="O70" s="348"/>
      <c r="P70" s="348"/>
      <c r="Q70" s="349"/>
      <c r="R70" s="349"/>
      <c r="S70" s="349"/>
      <c r="T70" s="350"/>
      <c r="U70" s="350"/>
      <c r="V70" s="350"/>
      <c r="W70" s="350"/>
      <c r="X70" s="350"/>
      <c r="Y70" s="350"/>
      <c r="Z70" s="350"/>
      <c r="AA70" s="350"/>
      <c r="AB70" s="350"/>
      <c r="AC70" s="350"/>
      <c r="AD70" s="350"/>
      <c r="AE70" s="350"/>
      <c r="AF70" s="350"/>
      <c r="AG70" s="350"/>
      <c r="AH70" s="350"/>
      <c r="AI70" s="350"/>
      <c r="AJ70" s="350"/>
      <c r="AK70" s="350"/>
      <c r="AL70" s="219"/>
      <c r="AM70" s="189"/>
      <c r="AN70" s="171"/>
    </row>
    <row r="71" spans="2:40" ht="38.25" customHeight="1" x14ac:dyDescent="0.2">
      <c r="B71" s="171"/>
      <c r="C71" s="225"/>
      <c r="D71" s="312"/>
      <c r="E71" s="561" t="str">
        <f>J17</f>
        <v/>
      </c>
      <c r="F71" s="562"/>
      <c r="G71" s="562"/>
      <c r="H71" s="562"/>
      <c r="I71" s="562"/>
      <c r="J71" s="562"/>
      <c r="K71" s="562"/>
      <c r="L71" s="562"/>
      <c r="M71" s="562"/>
      <c r="N71" s="562"/>
      <c r="O71" s="562"/>
      <c r="P71" s="562"/>
      <c r="Q71" s="563"/>
      <c r="R71" s="343"/>
      <c r="S71" s="343"/>
      <c r="T71" s="542"/>
      <c r="U71" s="543"/>
      <c r="V71" s="543"/>
      <c r="W71" s="543"/>
      <c r="X71" s="543"/>
      <c r="Y71" s="543"/>
      <c r="Z71" s="543"/>
      <c r="AA71" s="543"/>
      <c r="AB71" s="543"/>
      <c r="AC71" s="543"/>
      <c r="AD71" s="543"/>
      <c r="AE71" s="543"/>
      <c r="AF71" s="543"/>
      <c r="AG71" s="543"/>
      <c r="AH71" s="543"/>
      <c r="AI71" s="543"/>
      <c r="AJ71" s="543"/>
      <c r="AK71" s="544"/>
      <c r="AL71" s="219"/>
      <c r="AM71" s="189"/>
      <c r="AN71" s="171"/>
    </row>
    <row r="72" spans="2:40" ht="15.75" x14ac:dyDescent="0.2">
      <c r="B72" s="171"/>
      <c r="C72" s="225"/>
      <c r="D72" s="312"/>
      <c r="E72" s="564"/>
      <c r="F72" s="565"/>
      <c r="G72" s="565"/>
      <c r="H72" s="565"/>
      <c r="I72" s="565"/>
      <c r="J72" s="565"/>
      <c r="K72" s="565"/>
      <c r="L72" s="565"/>
      <c r="M72" s="565"/>
      <c r="N72" s="565"/>
      <c r="O72" s="565"/>
      <c r="P72" s="565"/>
      <c r="Q72" s="566"/>
      <c r="R72" s="343"/>
      <c r="S72" s="343"/>
      <c r="T72" s="545"/>
      <c r="U72" s="546"/>
      <c r="V72" s="546"/>
      <c r="W72" s="546"/>
      <c r="X72" s="546"/>
      <c r="Y72" s="546"/>
      <c r="Z72" s="546"/>
      <c r="AA72" s="546"/>
      <c r="AB72" s="546"/>
      <c r="AC72" s="546"/>
      <c r="AD72" s="546"/>
      <c r="AE72" s="546"/>
      <c r="AF72" s="546"/>
      <c r="AG72" s="546"/>
      <c r="AH72" s="546"/>
      <c r="AI72" s="546"/>
      <c r="AJ72" s="546"/>
      <c r="AK72" s="547"/>
      <c r="AL72" s="219"/>
      <c r="AM72" s="189"/>
      <c r="AN72" s="171"/>
    </row>
    <row r="73" spans="2:40" ht="15.75" x14ac:dyDescent="0.2">
      <c r="B73" s="171"/>
      <c r="C73" s="225"/>
      <c r="D73" s="233"/>
      <c r="E73" s="567"/>
      <c r="F73" s="568"/>
      <c r="G73" s="568"/>
      <c r="H73" s="568"/>
      <c r="I73" s="568"/>
      <c r="J73" s="568"/>
      <c r="K73" s="568"/>
      <c r="L73" s="568"/>
      <c r="M73" s="568"/>
      <c r="N73" s="568"/>
      <c r="O73" s="568"/>
      <c r="P73" s="568"/>
      <c r="Q73" s="569"/>
      <c r="R73" s="343"/>
      <c r="S73" s="343"/>
      <c r="T73" s="548"/>
      <c r="U73" s="549"/>
      <c r="V73" s="549"/>
      <c r="W73" s="549"/>
      <c r="X73" s="549"/>
      <c r="Y73" s="549"/>
      <c r="Z73" s="549"/>
      <c r="AA73" s="549"/>
      <c r="AB73" s="549"/>
      <c r="AC73" s="549"/>
      <c r="AD73" s="549"/>
      <c r="AE73" s="549"/>
      <c r="AF73" s="549"/>
      <c r="AG73" s="549"/>
      <c r="AH73" s="549"/>
      <c r="AI73" s="549"/>
      <c r="AJ73" s="549"/>
      <c r="AK73" s="550"/>
      <c r="AL73" s="219"/>
      <c r="AM73" s="189"/>
      <c r="AN73" s="171"/>
    </row>
    <row r="74" spans="2:40" ht="9" customHeight="1" x14ac:dyDescent="0.2">
      <c r="B74" s="171"/>
      <c r="C74" s="225"/>
      <c r="D74" s="304"/>
      <c r="E74" s="344"/>
      <c r="F74" s="344"/>
      <c r="G74" s="344"/>
      <c r="H74" s="344"/>
      <c r="I74" s="344"/>
      <c r="J74" s="344"/>
      <c r="K74" s="344"/>
      <c r="L74" s="344"/>
      <c r="M74" s="344"/>
      <c r="N74" s="344"/>
      <c r="O74" s="344"/>
      <c r="P74" s="344"/>
      <c r="Q74" s="343"/>
      <c r="R74" s="343"/>
      <c r="S74" s="343"/>
      <c r="T74" s="344"/>
      <c r="U74" s="344"/>
      <c r="V74" s="344"/>
      <c r="W74" s="344"/>
      <c r="X74" s="344"/>
      <c r="Y74" s="344"/>
      <c r="Z74" s="344"/>
      <c r="AA74" s="344"/>
      <c r="AB74" s="344"/>
      <c r="AC74" s="344"/>
      <c r="AD74" s="344"/>
      <c r="AE74" s="344"/>
      <c r="AF74" s="343"/>
      <c r="AG74" s="344"/>
      <c r="AH74" s="344"/>
      <c r="AI74" s="344"/>
      <c r="AJ74" s="344"/>
      <c r="AK74" s="344"/>
      <c r="AL74" s="219"/>
      <c r="AM74" s="189"/>
      <c r="AN74" s="171"/>
    </row>
    <row r="75" spans="2:40" ht="20.100000000000001" customHeight="1" x14ac:dyDescent="0.2">
      <c r="B75" s="171"/>
      <c r="C75" s="225"/>
      <c r="D75" s="300"/>
      <c r="E75" s="152" t="s">
        <v>77</v>
      </c>
      <c r="F75" s="152"/>
      <c r="G75" s="152"/>
      <c r="H75" s="152"/>
      <c r="I75" s="152"/>
      <c r="J75" s="152"/>
      <c r="K75" s="152"/>
      <c r="L75" s="152"/>
      <c r="M75" s="152"/>
      <c r="N75" s="152"/>
      <c r="O75" s="152"/>
      <c r="P75" s="152"/>
      <c r="Q75" s="343"/>
      <c r="R75" s="343"/>
      <c r="S75" s="343"/>
      <c r="T75" s="152" t="s">
        <v>0</v>
      </c>
      <c r="U75" s="152"/>
      <c r="V75" s="152"/>
      <c r="W75" s="152"/>
      <c r="X75" s="152"/>
      <c r="Y75" s="152"/>
      <c r="Z75" s="152"/>
      <c r="AA75" s="152"/>
      <c r="AB75" s="152"/>
      <c r="AC75" s="152"/>
      <c r="AD75" s="152"/>
      <c r="AE75" s="152"/>
      <c r="AF75" s="343"/>
      <c r="AG75" s="152"/>
      <c r="AH75" s="152"/>
      <c r="AI75" s="152"/>
      <c r="AJ75" s="152"/>
      <c r="AK75" s="152"/>
      <c r="AL75" s="219"/>
      <c r="AM75" s="189"/>
      <c r="AN75" s="171"/>
    </row>
    <row r="76" spans="2:40" ht="15.75" x14ac:dyDescent="0.2">
      <c r="B76" s="171"/>
      <c r="C76" s="225"/>
      <c r="D76" s="300"/>
      <c r="E76" s="541"/>
      <c r="F76" s="541"/>
      <c r="G76" s="541"/>
      <c r="H76" s="541"/>
      <c r="I76" s="541"/>
      <c r="J76" s="541"/>
      <c r="K76" s="541"/>
      <c r="L76" s="541"/>
      <c r="M76" s="541"/>
      <c r="N76" s="541"/>
      <c r="O76" s="541"/>
      <c r="P76" s="541"/>
      <c r="Q76" s="541"/>
      <c r="R76" s="343"/>
      <c r="S76" s="343"/>
      <c r="T76" s="580"/>
      <c r="U76" s="581"/>
      <c r="V76" s="581"/>
      <c r="W76" s="581"/>
      <c r="X76" s="581"/>
      <c r="Y76" s="581"/>
      <c r="Z76" s="581"/>
      <c r="AA76" s="581"/>
      <c r="AB76" s="581"/>
      <c r="AC76" s="581"/>
      <c r="AD76" s="581"/>
      <c r="AE76" s="581"/>
      <c r="AF76" s="581"/>
      <c r="AG76" s="581"/>
      <c r="AH76" s="581"/>
      <c r="AI76" s="581"/>
      <c r="AJ76" s="581"/>
      <c r="AK76" s="582"/>
      <c r="AL76" s="219"/>
      <c r="AM76" s="189"/>
      <c r="AN76" s="171"/>
    </row>
    <row r="77" spans="2:40" ht="15.75" x14ac:dyDescent="0.2">
      <c r="B77" s="171"/>
      <c r="C77" s="225"/>
      <c r="D77" s="300"/>
      <c r="E77" s="541"/>
      <c r="F77" s="541"/>
      <c r="G77" s="541"/>
      <c r="H77" s="541"/>
      <c r="I77" s="541"/>
      <c r="J77" s="541"/>
      <c r="K77" s="541"/>
      <c r="L77" s="541"/>
      <c r="M77" s="541"/>
      <c r="N77" s="541"/>
      <c r="O77" s="541"/>
      <c r="P77" s="541"/>
      <c r="Q77" s="541"/>
      <c r="R77" s="343"/>
      <c r="S77" s="343"/>
      <c r="T77" s="583"/>
      <c r="U77" s="584"/>
      <c r="V77" s="584"/>
      <c r="W77" s="584"/>
      <c r="X77" s="584"/>
      <c r="Y77" s="584"/>
      <c r="Z77" s="584"/>
      <c r="AA77" s="584"/>
      <c r="AB77" s="584"/>
      <c r="AC77" s="584"/>
      <c r="AD77" s="584"/>
      <c r="AE77" s="584"/>
      <c r="AF77" s="584"/>
      <c r="AG77" s="584"/>
      <c r="AH77" s="584"/>
      <c r="AI77" s="584"/>
      <c r="AJ77" s="584"/>
      <c r="AK77" s="585"/>
      <c r="AL77" s="219"/>
      <c r="AM77" s="189"/>
      <c r="AN77" s="171"/>
    </row>
    <row r="78" spans="2:40" ht="9" customHeight="1" x14ac:dyDescent="0.2">
      <c r="B78" s="171"/>
      <c r="C78" s="225"/>
      <c r="D78" s="304"/>
      <c r="E78" s="304"/>
      <c r="F78" s="304"/>
      <c r="G78" s="304"/>
      <c r="H78" s="304"/>
      <c r="I78" s="304"/>
      <c r="J78" s="304"/>
      <c r="K78" s="304"/>
      <c r="L78" s="304"/>
      <c r="M78" s="304"/>
      <c r="N78" s="304"/>
      <c r="O78" s="304"/>
      <c r="P78" s="304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219"/>
      <c r="AI78" s="219"/>
      <c r="AJ78" s="219"/>
      <c r="AK78" s="219"/>
      <c r="AL78" s="219"/>
      <c r="AM78" s="189"/>
      <c r="AN78" s="171"/>
    </row>
    <row r="79" spans="2:40" ht="9" customHeight="1" thickBot="1" x14ac:dyDescent="0.25">
      <c r="B79" s="171"/>
      <c r="C79" s="314"/>
      <c r="D79" s="268"/>
      <c r="E79" s="268"/>
      <c r="F79" s="268"/>
      <c r="G79" s="268"/>
      <c r="H79" s="268"/>
      <c r="I79" s="268"/>
      <c r="J79" s="268"/>
      <c r="K79" s="268"/>
      <c r="L79" s="268"/>
      <c r="M79" s="268"/>
      <c r="N79" s="268"/>
      <c r="O79" s="268"/>
      <c r="P79" s="268"/>
      <c r="Q79" s="268"/>
      <c r="R79" s="268"/>
      <c r="S79" s="268"/>
      <c r="T79" s="268"/>
      <c r="U79" s="268"/>
      <c r="V79" s="268"/>
      <c r="W79" s="268"/>
      <c r="X79" s="268"/>
      <c r="Y79" s="268"/>
      <c r="Z79" s="268"/>
      <c r="AA79" s="268"/>
      <c r="AB79" s="268"/>
      <c r="AC79" s="268"/>
      <c r="AD79" s="268"/>
      <c r="AE79" s="268"/>
      <c r="AF79" s="268"/>
      <c r="AG79" s="268"/>
      <c r="AH79" s="268"/>
      <c r="AI79" s="268"/>
      <c r="AJ79" s="268"/>
      <c r="AK79" s="268"/>
      <c r="AL79" s="268"/>
      <c r="AM79" s="269"/>
      <c r="AN79" s="171"/>
    </row>
    <row r="80" spans="2:40" ht="13.5" thickTop="1" x14ac:dyDescent="0.2">
      <c r="B80" s="171"/>
      <c r="C80" s="171"/>
      <c r="D80" s="139"/>
      <c r="E80" s="171"/>
      <c r="F80" s="171"/>
      <c r="G80" s="171"/>
      <c r="H80" s="171"/>
      <c r="I80" s="171"/>
      <c r="J80" s="171"/>
      <c r="K80" s="171"/>
      <c r="L80" s="171"/>
      <c r="M80" s="171"/>
      <c r="N80" s="171"/>
      <c r="O80" s="171"/>
      <c r="P80" s="171"/>
      <c r="Q80" s="171"/>
      <c r="R80" s="171"/>
      <c r="S80" s="171"/>
      <c r="T80" s="171"/>
      <c r="U80" s="171"/>
      <c r="V80" s="171"/>
      <c r="W80" s="171"/>
      <c r="X80" s="171"/>
      <c r="Y80" s="171"/>
      <c r="Z80" s="171"/>
      <c r="AA80" s="171"/>
      <c r="AB80" s="171"/>
      <c r="AC80" s="171"/>
      <c r="AD80" s="171"/>
      <c r="AE80" s="171"/>
      <c r="AF80" s="171"/>
      <c r="AG80" s="171"/>
      <c r="AH80" s="171"/>
      <c r="AI80" s="171"/>
      <c r="AJ80" s="171"/>
      <c r="AK80" s="171"/>
      <c r="AL80" s="171"/>
      <c r="AM80" s="171"/>
      <c r="AN80" s="171"/>
    </row>
    <row r="81" spans="2:40" x14ac:dyDescent="0.2">
      <c r="B81" s="171"/>
      <c r="C81" s="171"/>
      <c r="D81" s="139"/>
      <c r="E81" s="171"/>
      <c r="F81" s="171"/>
      <c r="G81" s="171"/>
      <c r="H81" s="171"/>
      <c r="I81" s="171"/>
      <c r="J81" s="171"/>
      <c r="K81" s="171"/>
      <c r="L81" s="171"/>
      <c r="M81" s="171"/>
      <c r="N81" s="171"/>
      <c r="O81" s="171"/>
      <c r="P81" s="171"/>
      <c r="Q81" s="171"/>
      <c r="R81" s="171"/>
      <c r="S81" s="171"/>
      <c r="T81" s="171"/>
      <c r="U81" s="171"/>
      <c r="V81" s="171"/>
      <c r="W81" s="171"/>
      <c r="X81" s="171"/>
      <c r="Y81" s="171"/>
      <c r="Z81" s="171"/>
      <c r="AA81" s="171"/>
      <c r="AB81" s="171"/>
      <c r="AC81" s="171"/>
      <c r="AD81" s="171"/>
      <c r="AE81" s="171"/>
      <c r="AF81" s="171"/>
      <c r="AG81" s="171"/>
      <c r="AH81" s="171"/>
      <c r="AI81" s="171"/>
      <c r="AJ81" s="171"/>
      <c r="AK81" s="171"/>
      <c r="AL81" s="171"/>
      <c r="AM81" s="171"/>
      <c r="AN81" s="171"/>
    </row>
  </sheetData>
  <sheetProtection password="CD52" sheet="1" objects="1" scenarios="1"/>
  <mergeCells count="123">
    <mergeCell ref="T76:AK77"/>
    <mergeCell ref="D62:AL62"/>
    <mergeCell ref="AI57:AL57"/>
    <mergeCell ref="E57:AG57"/>
    <mergeCell ref="E59:AG59"/>
    <mergeCell ref="AI59:AL59"/>
    <mergeCell ref="E64:AK67"/>
    <mergeCell ref="T69:AK69"/>
    <mergeCell ref="AI47:AL47"/>
    <mergeCell ref="AI49:AL49"/>
    <mergeCell ref="AI51:AL51"/>
    <mergeCell ref="AI53:AL53"/>
    <mergeCell ref="AI55:AL55"/>
    <mergeCell ref="AD51:AG51"/>
    <mergeCell ref="AD53:AG53"/>
    <mergeCell ref="AD55:AG55"/>
    <mergeCell ref="Q55:T55"/>
    <mergeCell ref="V55:X55"/>
    <mergeCell ref="Z55:AB55"/>
    <mergeCell ref="Z51:AB51"/>
    <mergeCell ref="E53:G53"/>
    <mergeCell ref="Q53:T53"/>
    <mergeCell ref="V53:X53"/>
    <mergeCell ref="Z53:AB53"/>
    <mergeCell ref="Z45:AB45"/>
    <mergeCell ref="K43:O43"/>
    <mergeCell ref="K45:O45"/>
    <mergeCell ref="E39:G39"/>
    <mergeCell ref="Q39:T39"/>
    <mergeCell ref="V39:X39"/>
    <mergeCell ref="Z39:AB39"/>
    <mergeCell ref="E33:G33"/>
    <mergeCell ref="E35:G35"/>
    <mergeCell ref="Q35:T35"/>
    <mergeCell ref="V35:X35"/>
    <mergeCell ref="Q33:T33"/>
    <mergeCell ref="V33:X33"/>
    <mergeCell ref="Q37:T37"/>
    <mergeCell ref="K37:O37"/>
    <mergeCell ref="K39:O39"/>
    <mergeCell ref="V43:X43"/>
    <mergeCell ref="Z43:AB43"/>
    <mergeCell ref="K35:O35"/>
    <mergeCell ref="AI30:AL31"/>
    <mergeCell ref="AI33:AL33"/>
    <mergeCell ref="D27:AL27"/>
    <mergeCell ref="Z31:AB31"/>
    <mergeCell ref="Z33:AB33"/>
    <mergeCell ref="K30:T30"/>
    <mergeCell ref="K31:O31"/>
    <mergeCell ref="Q31:T31"/>
    <mergeCell ref="Z30:AG30"/>
    <mergeCell ref="D30:G31"/>
    <mergeCell ref="I30:I31"/>
    <mergeCell ref="AC31:AG31"/>
    <mergeCell ref="V30:X31"/>
    <mergeCell ref="AD33:AG33"/>
    <mergeCell ref="K33:O33"/>
    <mergeCell ref="AI35:AL35"/>
    <mergeCell ref="AI37:AL37"/>
    <mergeCell ref="AI39:AL39"/>
    <mergeCell ref="AI41:AL41"/>
    <mergeCell ref="AI43:AL43"/>
    <mergeCell ref="E71:Q73"/>
    <mergeCell ref="E37:G37"/>
    <mergeCell ref="V37:X37"/>
    <mergeCell ref="Z37:AB37"/>
    <mergeCell ref="Z35:AB35"/>
    <mergeCell ref="K51:O51"/>
    <mergeCell ref="K53:O53"/>
    <mergeCell ref="Q47:T47"/>
    <mergeCell ref="V47:X47"/>
    <mergeCell ref="Z47:AB47"/>
    <mergeCell ref="E49:G49"/>
    <mergeCell ref="Q49:T49"/>
    <mergeCell ref="V49:X49"/>
    <mergeCell ref="Z49:AB49"/>
    <mergeCell ref="AD35:AG35"/>
    <mergeCell ref="AD37:AG37"/>
    <mergeCell ref="AD39:AG39"/>
    <mergeCell ref="AD41:AG41"/>
    <mergeCell ref="AD43:AG43"/>
    <mergeCell ref="E76:Q77"/>
    <mergeCell ref="T71:AK73"/>
    <mergeCell ref="Q51:T51"/>
    <mergeCell ref="K55:O55"/>
    <mergeCell ref="E43:G43"/>
    <mergeCell ref="Q43:T43"/>
    <mergeCell ref="K49:O49"/>
    <mergeCell ref="Q41:T41"/>
    <mergeCell ref="V41:X41"/>
    <mergeCell ref="Z41:AB41"/>
    <mergeCell ref="K41:O41"/>
    <mergeCell ref="E55:G55"/>
    <mergeCell ref="E51:G51"/>
    <mergeCell ref="V51:X51"/>
    <mergeCell ref="E47:G47"/>
    <mergeCell ref="E41:G41"/>
    <mergeCell ref="K47:O47"/>
    <mergeCell ref="AD45:AG45"/>
    <mergeCell ref="AD47:AG47"/>
    <mergeCell ref="AD49:AG49"/>
    <mergeCell ref="E45:G45"/>
    <mergeCell ref="Q45:T45"/>
    <mergeCell ref="AI45:AL45"/>
    <mergeCell ref="V45:X45"/>
    <mergeCell ref="D22:I22"/>
    <mergeCell ref="J22:AL22"/>
    <mergeCell ref="D16:I16"/>
    <mergeCell ref="D17:I17"/>
    <mergeCell ref="D21:I21"/>
    <mergeCell ref="D19:AL19"/>
    <mergeCell ref="J21:AL21"/>
    <mergeCell ref="C8:AM8"/>
    <mergeCell ref="D13:I13"/>
    <mergeCell ref="D15:I15"/>
    <mergeCell ref="D11:AL11"/>
    <mergeCell ref="J13:AL13"/>
    <mergeCell ref="J14:AL14"/>
    <mergeCell ref="J15:AL15"/>
    <mergeCell ref="J16:AL16"/>
    <mergeCell ref="J17:AL17"/>
    <mergeCell ref="D12:AL12"/>
  </mergeCells>
  <dataValidations count="2">
    <dataValidation type="list" allowBlank="1" showInputMessage="1" showErrorMessage="1" sqref="Q23">
      <formula1>#REF!</formula1>
    </dataValidation>
    <dataValidation type="list" allowBlank="1" showInputMessage="1" showErrorMessage="1" sqref="K33:O33 K35:O35 K37:O37 K39:O39 K41:O41 K43:O43 K55:O55 K53:O53 K51:O51 K49:O49 K47:O47 K45:O45">
      <formula1>$AP$13:$AP$18</formula1>
    </dataValidation>
  </dataValidations>
  <pageMargins left="0.7" right="0.7" top="0.75" bottom="0.75" header="0.3" footer="0.3"/>
  <pageSetup paperSize="9" scale="58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90</vt:i4>
      </vt:variant>
    </vt:vector>
  </HeadingPairs>
  <TitlesOfParts>
    <vt:vector size="92" baseType="lpstr">
      <vt:lpstr>Dnevna časovnica</vt:lpstr>
      <vt:lpstr>Izračun letne urne postavke</vt:lpstr>
      <vt:lpstr>_MES1</vt:lpstr>
      <vt:lpstr>BOL</vt:lpstr>
      <vt:lpstr>BOL_PR</vt:lpstr>
      <vt:lpstr>BRUTO</vt:lpstr>
      <vt:lpstr>BRUTO_LETNI</vt:lpstr>
      <vt:lpstr>DODNAD_RD</vt:lpstr>
      <vt:lpstr>DODNAD1</vt:lpstr>
      <vt:lpstr>DODNAD10</vt:lpstr>
      <vt:lpstr>DODNAD11</vt:lpstr>
      <vt:lpstr>DODNAD12</vt:lpstr>
      <vt:lpstr>DODNAD13</vt:lpstr>
      <vt:lpstr>DODNAD14</vt:lpstr>
      <vt:lpstr>DODNAD15</vt:lpstr>
      <vt:lpstr>DODNAD16</vt:lpstr>
      <vt:lpstr>DODNAD17</vt:lpstr>
      <vt:lpstr>DODNAD18</vt:lpstr>
      <vt:lpstr>DODNAD2</vt:lpstr>
      <vt:lpstr>DODNAD3</vt:lpstr>
      <vt:lpstr>DODNAD4</vt:lpstr>
      <vt:lpstr>DODNAD5</vt:lpstr>
      <vt:lpstr>DODNAD6</vt:lpstr>
      <vt:lpstr>DODNAD7</vt:lpstr>
      <vt:lpstr>DODNAD8</vt:lpstr>
      <vt:lpstr>DODNAD9</vt:lpstr>
      <vt:lpstr>EUR_NADUR</vt:lpstr>
      <vt:lpstr>HR_POSTAVKA</vt:lpstr>
      <vt:lpstr>LETNA_HR_POSTAVKA</vt:lpstr>
      <vt:lpstr>MES</vt:lpstr>
      <vt:lpstr>MES_FOND_HR</vt:lpstr>
      <vt:lpstr>Nadure</vt:lpstr>
      <vt:lpstr>Nadure_Redno</vt:lpstr>
      <vt:lpstr>Nadurno1</vt:lpstr>
      <vt:lpstr>Nadurno10</vt:lpstr>
      <vt:lpstr>Nadurno11</vt:lpstr>
      <vt:lpstr>Nadurno12</vt:lpstr>
      <vt:lpstr>Nadurno13</vt:lpstr>
      <vt:lpstr>Nadurno14</vt:lpstr>
      <vt:lpstr>Nadurno15</vt:lpstr>
      <vt:lpstr>Nadurno16</vt:lpstr>
      <vt:lpstr>Nadurno17</vt:lpstr>
      <vt:lpstr>Nadurno18</vt:lpstr>
      <vt:lpstr>Nadurno2</vt:lpstr>
      <vt:lpstr>Nadurno3</vt:lpstr>
      <vt:lpstr>Nadurno4</vt:lpstr>
      <vt:lpstr>Nadurno5</vt:lpstr>
      <vt:lpstr>Nadurno6</vt:lpstr>
      <vt:lpstr>Nadurno7</vt:lpstr>
      <vt:lpstr>Nadurno8</vt:lpstr>
      <vt:lpstr>Nadurno9</vt:lpstr>
      <vt:lpstr>NEREF</vt:lpstr>
      <vt:lpstr>'Dnevna časovnica'!Področje_tiskanja</vt:lpstr>
      <vt:lpstr>'Izračun letne urne postavke'!Področje_tiskanja</vt:lpstr>
      <vt:lpstr>PR_HR</vt:lpstr>
      <vt:lpstr>PR_HR10</vt:lpstr>
      <vt:lpstr>PR_HR11</vt:lpstr>
      <vt:lpstr>PR_HR12</vt:lpstr>
      <vt:lpstr>PR_HR13</vt:lpstr>
      <vt:lpstr>PR_HR14</vt:lpstr>
      <vt:lpstr>PR_HR15</vt:lpstr>
      <vt:lpstr>PR_HR16</vt:lpstr>
      <vt:lpstr>PR_HR17</vt:lpstr>
      <vt:lpstr>PR_HR18</vt:lpstr>
      <vt:lpstr>PR_HR2</vt:lpstr>
      <vt:lpstr>PR_HR3</vt:lpstr>
      <vt:lpstr>PR_HR4</vt:lpstr>
      <vt:lpstr>PR_HR5</vt:lpstr>
      <vt:lpstr>PR_HR6</vt:lpstr>
      <vt:lpstr>PR_HR7</vt:lpstr>
      <vt:lpstr>PR_HR8</vt:lpstr>
      <vt:lpstr>PR_HR9</vt:lpstr>
      <vt:lpstr>REDNE_PRHR_1</vt:lpstr>
      <vt:lpstr>REDNE_PRHR_10</vt:lpstr>
      <vt:lpstr>REDNE_PRHR_11</vt:lpstr>
      <vt:lpstr>REDNE_PRHR_12</vt:lpstr>
      <vt:lpstr>REDNE_PRHR_13</vt:lpstr>
      <vt:lpstr>REDNE_PRHR_14</vt:lpstr>
      <vt:lpstr>REDNE_PRHR_15</vt:lpstr>
      <vt:lpstr>REDNE_PRHR_16</vt:lpstr>
      <vt:lpstr>REDNE_PRHR_17</vt:lpstr>
      <vt:lpstr>REDNE_PRHR_2</vt:lpstr>
      <vt:lpstr>REDNE_PRHR_3</vt:lpstr>
      <vt:lpstr>REDNE_PRHR_4</vt:lpstr>
      <vt:lpstr>REDNE_PRHR_5</vt:lpstr>
      <vt:lpstr>REDNE_PRHR_6</vt:lpstr>
      <vt:lpstr>REDNE_PRHR_7</vt:lpstr>
      <vt:lpstr>REDNE_PRHR_8</vt:lpstr>
      <vt:lpstr>REDNE_PRHR_9</vt:lpstr>
      <vt:lpstr>REF</vt:lpstr>
      <vt:lpstr>RU</vt:lpstr>
      <vt:lpstr>skupaj</vt:lpstr>
    </vt:vector>
  </TitlesOfParts>
  <Company>ARR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mezej</dc:creator>
  <cp:lastModifiedBy>Andreja Malik</cp:lastModifiedBy>
  <cp:lastPrinted>2016-07-06T14:13:03Z</cp:lastPrinted>
  <dcterms:created xsi:type="dcterms:W3CDTF">2005-01-13T08:53:24Z</dcterms:created>
  <dcterms:modified xsi:type="dcterms:W3CDTF">2018-03-02T10:29:25Z</dcterms:modified>
</cp:coreProperties>
</file>